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S:\VO\Súťaže 2025\4.DNS 2025\Riešenie podláh\02_2025\výzva\"/>
    </mc:Choice>
  </mc:AlternateContent>
  <xr:revisionPtr revIDLastSave="0" documentId="8_{7948891E-318F-45D8-A849-16EA6F145D0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ácia stavby" sheetId="1" r:id="rId1"/>
    <sheet name="02_UDE - Ústredné dielne ..." sheetId="2" r:id="rId2"/>
    <sheet name="Zoznam figúr" sheetId="3" r:id="rId3"/>
  </sheets>
  <definedNames>
    <definedName name="_xlnm._FilterDatabase" localSheetId="1" hidden="1">'02_UDE - Ústredné dielne ...'!$C$133:$K$187</definedName>
    <definedName name="_xlnm.Print_Titles" localSheetId="1">'02_UDE - Ústredné dielne ...'!$133:$133</definedName>
    <definedName name="_xlnm.Print_Titles" localSheetId="0">'Rekapitulácia stavby'!$92:$92</definedName>
    <definedName name="_xlnm.Print_Titles" localSheetId="2">'Zoznam figúr'!$9:$9</definedName>
    <definedName name="_xlnm.Print_Area" localSheetId="1">'02_UDE - Ústredné dielne ...'!$C$4:$J$76,'02_UDE - Ústredné dielne ...'!$C$82:$J$115,'02_UDE - Ústredné dielne ...'!$C$121:$J$187</definedName>
    <definedName name="_xlnm.Print_Area" localSheetId="0">'Rekapitulácia stavby'!$D$4:$AO$76,'Rekapitulácia stavby'!$C$82:$AQ$96</definedName>
    <definedName name="_xlnm.Print_Area" localSheetId="2">'Zoznam figúr'!$C$4:$G$24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3" l="1"/>
  <c r="J39" i="2"/>
  <c r="J38" i="2"/>
  <c r="AY95" i="1" s="1"/>
  <c r="J37" i="2"/>
  <c r="AX95" i="1" s="1"/>
  <c r="BI187" i="2"/>
  <c r="BH187" i="2"/>
  <c r="BG187" i="2"/>
  <c r="BE187" i="2"/>
  <c r="BK187" i="2"/>
  <c r="J187" i="2"/>
  <c r="BF187" i="2" s="1"/>
  <c r="BI186" i="2"/>
  <c r="BH186" i="2"/>
  <c r="BG186" i="2"/>
  <c r="BE186" i="2"/>
  <c r="BK186" i="2"/>
  <c r="J186" i="2"/>
  <c r="BF186" i="2" s="1"/>
  <c r="BI185" i="2"/>
  <c r="BH185" i="2"/>
  <c r="BG185" i="2"/>
  <c r="BE185" i="2"/>
  <c r="BK185" i="2"/>
  <c r="J185" i="2" s="1"/>
  <c r="BF185" i="2" s="1"/>
  <c r="BI184" i="2"/>
  <c r="BH184" i="2"/>
  <c r="BG184" i="2"/>
  <c r="BE184" i="2"/>
  <c r="BK184" i="2"/>
  <c r="J184" i="2" s="1"/>
  <c r="BF184" i="2" s="1"/>
  <c r="BI183" i="2"/>
  <c r="BH183" i="2"/>
  <c r="BG183" i="2"/>
  <c r="BE183" i="2"/>
  <c r="BK183" i="2"/>
  <c r="J183" i="2" s="1"/>
  <c r="BF183" i="2" s="1"/>
  <c r="BI180" i="2"/>
  <c r="BH180" i="2"/>
  <c r="BG180" i="2"/>
  <c r="BE180" i="2"/>
  <c r="T180" i="2"/>
  <c r="T179" i="2"/>
  <c r="R180" i="2"/>
  <c r="R179" i="2" s="1"/>
  <c r="P180" i="2"/>
  <c r="P179" i="2"/>
  <c r="BI178" i="2"/>
  <c r="BH178" i="2"/>
  <c r="BG178" i="2"/>
  <c r="BE178" i="2"/>
  <c r="T178" i="2"/>
  <c r="R178" i="2"/>
  <c r="P178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69" i="2"/>
  <c r="BH169" i="2"/>
  <c r="BG169" i="2"/>
  <c r="BE169" i="2"/>
  <c r="T169" i="2"/>
  <c r="R169" i="2"/>
  <c r="P169" i="2"/>
  <c r="BI167" i="2"/>
  <c r="BH167" i="2"/>
  <c r="BG167" i="2"/>
  <c r="BE167" i="2"/>
  <c r="T167" i="2"/>
  <c r="R167" i="2"/>
  <c r="P167" i="2"/>
  <c r="BI165" i="2"/>
  <c r="BH165" i="2"/>
  <c r="BG165" i="2"/>
  <c r="BE165" i="2"/>
  <c r="T165" i="2"/>
  <c r="R165" i="2"/>
  <c r="P165" i="2"/>
  <c r="BI163" i="2"/>
  <c r="BH163" i="2"/>
  <c r="BG163" i="2"/>
  <c r="BE163" i="2"/>
  <c r="T163" i="2"/>
  <c r="R163" i="2"/>
  <c r="P163" i="2"/>
  <c r="BI161" i="2"/>
  <c r="BH161" i="2"/>
  <c r="BG161" i="2"/>
  <c r="BE161" i="2"/>
  <c r="T161" i="2"/>
  <c r="R161" i="2"/>
  <c r="P161" i="2"/>
  <c r="BI159" i="2"/>
  <c r="BH159" i="2"/>
  <c r="BG159" i="2"/>
  <c r="BE159" i="2"/>
  <c r="T159" i="2"/>
  <c r="R159" i="2"/>
  <c r="P159" i="2"/>
  <c r="BI156" i="2"/>
  <c r="BH156" i="2"/>
  <c r="BG156" i="2"/>
  <c r="BE156" i="2"/>
  <c r="T156" i="2"/>
  <c r="T155" i="2"/>
  <c r="R156" i="2"/>
  <c r="R155" i="2" s="1"/>
  <c r="P156" i="2"/>
  <c r="P155" i="2" s="1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3" i="2"/>
  <c r="BH143" i="2"/>
  <c r="BG143" i="2"/>
  <c r="BE143" i="2"/>
  <c r="T143" i="2"/>
  <c r="R143" i="2"/>
  <c r="P143" i="2"/>
  <c r="BI140" i="2"/>
  <c r="BH140" i="2"/>
  <c r="BG140" i="2"/>
  <c r="BE140" i="2"/>
  <c r="T140" i="2"/>
  <c r="R140" i="2"/>
  <c r="P140" i="2"/>
  <c r="BI137" i="2"/>
  <c r="BH137" i="2"/>
  <c r="BG137" i="2"/>
  <c r="BE137" i="2"/>
  <c r="T137" i="2"/>
  <c r="T136" i="2" s="1"/>
  <c r="R137" i="2"/>
  <c r="R136" i="2"/>
  <c r="P137" i="2"/>
  <c r="P136" i="2"/>
  <c r="F130" i="2"/>
  <c r="F128" i="2"/>
  <c r="E126" i="2"/>
  <c r="BI113" i="2"/>
  <c r="BH113" i="2"/>
  <c r="BG113" i="2"/>
  <c r="BE113" i="2"/>
  <c r="BI112" i="2"/>
  <c r="BH112" i="2"/>
  <c r="BG112" i="2"/>
  <c r="BF112" i="2"/>
  <c r="BE112" i="2"/>
  <c r="BI111" i="2"/>
  <c r="BH111" i="2"/>
  <c r="BG111" i="2"/>
  <c r="BF111" i="2"/>
  <c r="BE111" i="2"/>
  <c r="BI110" i="2"/>
  <c r="BH110" i="2"/>
  <c r="BG110" i="2"/>
  <c r="BF110" i="2"/>
  <c r="BE110" i="2"/>
  <c r="BI109" i="2"/>
  <c r="BH109" i="2"/>
  <c r="BG109" i="2"/>
  <c r="BF109" i="2"/>
  <c r="BE109" i="2"/>
  <c r="BI108" i="2"/>
  <c r="BH108" i="2"/>
  <c r="BG108" i="2"/>
  <c r="BF108" i="2"/>
  <c r="BE108" i="2"/>
  <c r="F91" i="2"/>
  <c r="F89" i="2"/>
  <c r="E87" i="2"/>
  <c r="J24" i="2"/>
  <c r="E24" i="2"/>
  <c r="J92" i="2" s="1"/>
  <c r="J23" i="2"/>
  <c r="J21" i="2"/>
  <c r="E21" i="2"/>
  <c r="J130" i="2" s="1"/>
  <c r="J20" i="2"/>
  <c r="J18" i="2"/>
  <c r="E18" i="2"/>
  <c r="F131" i="2"/>
  <c r="J17" i="2"/>
  <c r="J12" i="2"/>
  <c r="J128" i="2" s="1"/>
  <c r="E7" i="2"/>
  <c r="E124" i="2"/>
  <c r="L90" i="1"/>
  <c r="AM90" i="1"/>
  <c r="AM89" i="1"/>
  <c r="L89" i="1"/>
  <c r="AM87" i="1"/>
  <c r="L87" i="1"/>
  <c r="L85" i="1"/>
  <c r="L84" i="1"/>
  <c r="BK159" i="2"/>
  <c r="BK163" i="2"/>
  <c r="BK178" i="2"/>
  <c r="BK167" i="2"/>
  <c r="J152" i="2"/>
  <c r="BK146" i="2"/>
  <c r="BK140" i="2"/>
  <c r="J180" i="2"/>
  <c r="J178" i="2"/>
  <c r="J167" i="2"/>
  <c r="BK156" i="2"/>
  <c r="BK149" i="2"/>
  <c r="J143" i="2"/>
  <c r="BK169" i="2"/>
  <c r="BK153" i="2"/>
  <c r="BK180" i="2"/>
  <c r="J156" i="2"/>
  <c r="J173" i="2"/>
  <c r="J153" i="2"/>
  <c r="J137" i="2"/>
  <c r="BK150" i="2"/>
  <c r="J146" i="2"/>
  <c r="J174" i="2"/>
  <c r="J165" i="2"/>
  <c r="BK154" i="2"/>
  <c r="BK143" i="2"/>
  <c r="J147" i="2"/>
  <c r="BK173" i="2"/>
  <c r="J154" i="2"/>
  <c r="BK137" i="2"/>
  <c r="J163" i="2"/>
  <c r="BK147" i="2"/>
  <c r="J161" i="2"/>
  <c r="BK161" i="2"/>
  <c r="BK145" i="2"/>
  <c r="J169" i="2"/>
  <c r="J150" i="2"/>
  <c r="J140" i="2"/>
  <c r="J149" i="2"/>
  <c r="AS94" i="1"/>
  <c r="BK174" i="2"/>
  <c r="BK165" i="2"/>
  <c r="J159" i="2"/>
  <c r="BK152" i="2"/>
  <c r="J145" i="2"/>
  <c r="R139" i="2" l="1"/>
  <c r="R135" i="2"/>
  <c r="BK139" i="2"/>
  <c r="P139" i="2"/>
  <c r="P135" i="2"/>
  <c r="T139" i="2"/>
  <c r="T135" i="2"/>
  <c r="T134" i="2" s="1"/>
  <c r="BK158" i="2"/>
  <c r="J158" i="2"/>
  <c r="J102" i="2"/>
  <c r="P158" i="2"/>
  <c r="P157" i="2" s="1"/>
  <c r="P134" i="2" s="1"/>
  <c r="AU95" i="1" s="1"/>
  <c r="AU94" i="1" s="1"/>
  <c r="R158" i="2"/>
  <c r="R157" i="2"/>
  <c r="R134" i="2" s="1"/>
  <c r="T158" i="2"/>
  <c r="T157" i="2"/>
  <c r="BK182" i="2"/>
  <c r="J182" i="2"/>
  <c r="J104" i="2" s="1"/>
  <c r="BK136" i="2"/>
  <c r="BK155" i="2"/>
  <c r="J155" i="2"/>
  <c r="J100" i="2"/>
  <c r="BK179" i="2"/>
  <c r="J179" i="2"/>
  <c r="J103" i="2"/>
  <c r="E85" i="2"/>
  <c r="BF149" i="2"/>
  <c r="BF156" i="2"/>
  <c r="BF167" i="2"/>
  <c r="BF174" i="2"/>
  <c r="J91" i="2"/>
  <c r="J131" i="2"/>
  <c r="BF143" i="2"/>
  <c r="BF150" i="2"/>
  <c r="BF161" i="2"/>
  <c r="BF173" i="2"/>
  <c r="BF180" i="2"/>
  <c r="BF137" i="2"/>
  <c r="BF145" i="2"/>
  <c r="J89" i="2"/>
  <c r="F92" i="2"/>
  <c r="BF146" i="2"/>
  <c r="BF153" i="2"/>
  <c r="BF159" i="2"/>
  <c r="BF165" i="2"/>
  <c r="BF169" i="2"/>
  <c r="BF178" i="2"/>
  <c r="BF140" i="2"/>
  <c r="BF147" i="2"/>
  <c r="BF152" i="2"/>
  <c r="BF163" i="2"/>
  <c r="BF154" i="2"/>
  <c r="J35" i="2"/>
  <c r="AV95" i="1" s="1"/>
  <c r="F38" i="2"/>
  <c r="BC95" i="1"/>
  <c r="BC94" i="1"/>
  <c r="W32" i="1"/>
  <c r="F39" i="2"/>
  <c r="BD95" i="1"/>
  <c r="BD94" i="1"/>
  <c r="W33" i="1" s="1"/>
  <c r="F35" i="2"/>
  <c r="AZ95" i="1" s="1"/>
  <c r="AZ94" i="1" s="1"/>
  <c r="W29" i="1" s="1"/>
  <c r="F37" i="2"/>
  <c r="BB95" i="1" s="1"/>
  <c r="BB94" i="1" s="1"/>
  <c r="AX94" i="1" s="1"/>
  <c r="BK135" i="2" l="1"/>
  <c r="J139" i="2"/>
  <c r="J99" i="2" s="1"/>
  <c r="J135" i="2"/>
  <c r="J97" i="2"/>
  <c r="J136" i="2"/>
  <c r="J98" i="2" s="1"/>
  <c r="BK157" i="2"/>
  <c r="J157" i="2"/>
  <c r="J101" i="2"/>
  <c r="AY94" i="1"/>
  <c r="AV94" i="1"/>
  <c r="AK29" i="1" s="1"/>
  <c r="W31" i="1"/>
  <c r="BK134" i="2" l="1"/>
  <c r="J134" i="2" s="1"/>
  <c r="J96" i="2" s="1"/>
  <c r="J30" i="2" s="1"/>
  <c r="J113" i="2" s="1"/>
  <c r="BF113" i="2" s="1"/>
  <c r="J36" i="2" s="1"/>
  <c r="AW95" i="1" s="1"/>
  <c r="AT95" i="1" s="1"/>
  <c r="F36" i="2" l="1"/>
  <c r="BA95" i="1" s="1"/>
  <c r="BA94" i="1" s="1"/>
  <c r="AW94" i="1" s="1"/>
  <c r="AK30" i="1" s="1"/>
  <c r="J107" i="2"/>
  <c r="J115" i="2" s="1"/>
  <c r="J31" i="2" l="1"/>
  <c r="J32" i="2" s="1"/>
  <c r="AG95" i="1" s="1"/>
  <c r="AG94" i="1" s="1"/>
  <c r="AK26" i="1" s="1"/>
  <c r="AK35" i="1" s="1"/>
  <c r="W30" i="1"/>
  <c r="AT94" i="1"/>
  <c r="AN95" i="1" l="1"/>
  <c r="AN94" i="1"/>
  <c r="J41" i="2"/>
</calcChain>
</file>

<file path=xl/sharedStrings.xml><?xml version="1.0" encoding="utf-8"?>
<sst xmlns="http://schemas.openxmlformats.org/spreadsheetml/2006/main" count="905" uniqueCount="251">
  <si>
    <t>Export Komplet</t>
  </si>
  <si>
    <t/>
  </si>
  <si>
    <t>2.0</t>
  </si>
  <si>
    <t>ZAMOK</t>
  </si>
  <si>
    <t>False</t>
  </si>
  <si>
    <t>{e274d493-beac-47e2-b03f-39f820106aca}</t>
  </si>
  <si>
    <t>0,01</t>
  </si>
  <si>
    <t>23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</si>
  <si>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</si>
  <si>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</si>
  <si>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</si>
  <si>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</si>
  <si>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</si>
  <si>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0425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</si>
  <si>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</si>
  <si>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</si>
  <si>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Depo Jurajov Dvor</t>
  </si>
  <si>
    <t>JKSO:</t>
  </si>
  <si>
    <t>KS:</t>
  </si>
  <si>
    <t>Miesto:</t>
  </si>
  <si>
    <t>Bratislava</t>
  </si>
  <si>
    <t>Dátum:</t>
  </si>
  <si>
    <t>Objednávateľ:</t>
  </si>
  <si>
    <t>IČO:</t>
  </si>
  <si>
    <t>00492736</t>
  </si>
  <si>
    <t>Dopravný podnik Bratislava, akciová spoločnosť</t>
  </si>
  <si>
    <t>IČ DPH:</t>
  </si>
  <si>
    <t>SK2020298786</t>
  </si>
  <si>
    <t>Zhotoviteľ:</t>
  </si>
  <si>
    <t>Vyplň údaj</t>
  </si>
  <si>
    <t>Projektant:</t>
  </si>
  <si>
    <t xml:space="preserve"> 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</si>
  <si>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</si>
  <si>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</si>
  <si>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</si>
  <si>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</si>
  <si>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</si>
  <si>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</si>
  <si>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</si>
  <si>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</si>
  <si>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</si>
  <si>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</si>
  <si>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</si>
  <si>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</si>
  <si>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</si>
  <si>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</si>
  <si>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</si>
  <si>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</si>
  <si>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</si>
  <si>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</si>
  <si>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</si>
  <si>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</si>
  <si>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</si>
  <si>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</si>
  <si>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</si>
  <si>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</si>
  <si>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</si>
  <si>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</si>
  <si>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</si>
  <si>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</si>
  <si>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</si>
  <si>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</si>
  <si>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</si>
  <si>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</si>
  <si>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</si>
  <si>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</si>
  <si>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</si>
  <si>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</si>
  <si>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</si>
  <si>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</si>
  <si>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</si>
  <si>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</si>
  <si>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</si>
  <si>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</si>
  <si>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</si>
  <si>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</si>
  <si>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</si>
  <si>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</si>
  <si>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</si>
  <si>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</si>
  <si>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02_UDE</t>
  </si>
  <si>
    <t>Ústredné dielne električiek - podlaha rozvádzač a chodba</t>
  </si>
  <si>
    <t>STA</t>
  </si>
  <si>
    <t>1</t>
  </si>
  <si>
    <t>{8a3982db-ac5b-4b9c-8202-eadf09f6af54}</t>
  </si>
  <si>
    <t>polocha_podlaha</t>
  </si>
  <si>
    <t>35</t>
  </si>
  <si>
    <t>2</t>
  </si>
  <si>
    <t>KRYCÍ LIST ROZPOČTU</t>
  </si>
  <si>
    <t>Objekt:</t>
  </si>
  <si>
    <t>02_UDE - Ústredné dielne električiek - podlaha rozvádzač a chodba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</si>
  <si>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</si>
  <si>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</si>
  <si>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</si>
  <si>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</si>
  <si>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</si>
  <si>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</si>
  <si>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</si>
  <si>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</si>
  <si>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</si>
  <si>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</si>
  <si>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</si>
  <si>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</si>
  <si>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777 - Podlahy syntetické</t>
  </si>
  <si>
    <t>POZ - POZNÁMKY</t>
  </si>
  <si>
    <t>VP -   Práce naviac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</si>
  <si>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</si>
  <si>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</si>
  <si>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</si>
  <si>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</si>
  <si>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</si>
  <si>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</si>
  <si>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</si>
  <si>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</si>
  <si>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</si>
  <si>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Celkové náklady za stavbu 1) + 2)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</si>
  <si>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</si>
  <si>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</si>
  <si>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</si>
  <si>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</si>
  <si>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</si>
  <si>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</si>
  <si>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</si>
  <si>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</si>
  <si>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</si>
  <si>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</si>
  <si>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</si>
  <si>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</si>
  <si>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</si>
  <si>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</si>
  <si>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</si>
  <si>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6</t>
  </si>
  <si>
    <t>Úpravy povrchov, podlahy, osadenie</t>
  </si>
  <si>
    <t>K</t>
  </si>
  <si>
    <t>632450445.S</t>
  </si>
  <si>
    <t>Opravný polymércementový poter, na opravu dutín a výtlkov v poteroch a betóne, hr. 20 mm</t>
  </si>
  <si>
    <t>m2</t>
  </si>
  <si>
    <t>4</t>
  </si>
  <si>
    <t>-1938796868</t>
  </si>
  <si>
    <t>VV</t>
  </si>
  <si>
    <t>9</t>
  </si>
  <si>
    <t>Ostatné konštrukcie a práce-búranie</t>
  </si>
  <si>
    <t>952901111.S</t>
  </si>
  <si>
    <t>Vyčistenie budov pri výške podlaží do 4 m</t>
  </si>
  <si>
    <t>-629213834</t>
  </si>
  <si>
    <t>polocha_podlaha+20 "prilahly priestor</t>
  </si>
  <si>
    <t>Súčet</t>
  </si>
  <si>
    <t>3</t>
  </si>
  <si>
    <t>965044201.S</t>
  </si>
  <si>
    <t>Brúsenie existujúcich betónových podláh, zbrúsenie hrúbky do 3 mm -0,00600t</t>
  </si>
  <si>
    <t>-261010940</t>
  </si>
  <si>
    <t>979011131.S</t>
  </si>
  <si>
    <t>Zvislá doprava sutiny po schodoch ručne do 3,5 m</t>
  </si>
  <si>
    <t>t</t>
  </si>
  <si>
    <t>1778986139</t>
  </si>
  <si>
    <t>5</t>
  </si>
  <si>
    <t>979081111.S</t>
  </si>
  <si>
    <t>Odvoz sutiny a vybúraných hmôt na skládku do 1 km</t>
  </si>
  <si>
    <t>768112160</t>
  </si>
  <si>
    <t>979081121.S</t>
  </si>
  <si>
    <t>Odvoz sutiny a vybúraných hmôt na skládku za každý ďalší 1 km</t>
  </si>
  <si>
    <t>-860511514</t>
  </si>
  <si>
    <t>0,263*20 'Prepočítané koeficientom množstva</t>
  </si>
  <si>
    <t>7</t>
  </si>
  <si>
    <t>979082111.S</t>
  </si>
  <si>
    <t>Vnútrostavenisková doprava sutiny a vybúraných hmôt do 10 m</t>
  </si>
  <si>
    <t>993740659</t>
  </si>
  <si>
    <t>8</t>
  </si>
  <si>
    <t>979082121.S</t>
  </si>
  <si>
    <t>Vnútrostavenisková doprava sutiny a vybúraných hmôt za každých ďalších 5 m</t>
  </si>
  <si>
    <t>-449296742</t>
  </si>
  <si>
    <t>0,263*5 'Prepočítané koeficientom množstva</t>
  </si>
  <si>
    <t>979089612.S</t>
  </si>
  <si>
    <t>Poplatok za skládku - iné odpady zo stavieb a demolácií (17 09), ostatné</t>
  </si>
  <si>
    <t>-1385530127</t>
  </si>
  <si>
    <t>10</t>
  </si>
  <si>
    <t>979093111.S</t>
  </si>
  <si>
    <t>Uloženie sutiny na skládku s hrubým urovnaním bez zhutnenia</t>
  </si>
  <si>
    <t>-760317685</t>
  </si>
  <si>
    <t>11</t>
  </si>
  <si>
    <t>979094211.S</t>
  </si>
  <si>
    <t>Nakladanie alebo prekladanie sutiny</t>
  </si>
  <si>
    <t>-1250951093</t>
  </si>
  <si>
    <t>99</t>
  </si>
  <si>
    <t>Presun hmôt HSV</t>
  </si>
  <si>
    <t>12</t>
  </si>
  <si>
    <t>999281111.S</t>
  </si>
  <si>
    <t>Presun hmôt pre opravy a údržbu objektov vrátane vonkajších plášťov výšky do 25 m</t>
  </si>
  <si>
    <t>2107101959</t>
  </si>
  <si>
    <t>PSV</t>
  </si>
  <si>
    <t>Práce a dodávky PSV</t>
  </si>
  <si>
    <t>777</t>
  </si>
  <si>
    <t>Podlahy syntetické</t>
  </si>
  <si>
    <t>13</t>
  </si>
  <si>
    <t>776990105.S</t>
  </si>
  <si>
    <t>Vysávanie podkladu pred kladením  podláh</t>
  </si>
  <si>
    <t>16</t>
  </si>
  <si>
    <t>224456697</t>
  </si>
  <si>
    <t>14</t>
  </si>
  <si>
    <t>776990110.S</t>
  </si>
  <si>
    <t>Penetrovanie podkladu pred kladením povlakových podláh</t>
  </si>
  <si>
    <t>1026795607</t>
  </si>
  <si>
    <t>15</t>
  </si>
  <si>
    <t>776992125.S</t>
  </si>
  <si>
    <t>Vyspravenie podkladu nivelačnou stierkou hr. 3 mm</t>
  </si>
  <si>
    <t>362040364</t>
  </si>
  <si>
    <t>776992210.S</t>
  </si>
  <si>
    <t>Príprava podkladu prebrúsením betónu ručným elektrickým náradím</t>
  </si>
  <si>
    <t>-278764149</t>
  </si>
  <si>
    <t>17</t>
  </si>
  <si>
    <t>777110025.S</t>
  </si>
  <si>
    <t>Epoxidové pojazdné podlahy suterénov s hladkým povrchom, penetrácia, HI stierka, uzatvárací náter</t>
  </si>
  <si>
    <t>1531220785</t>
  </si>
  <si>
    <t>18</t>
  </si>
  <si>
    <t>771591232.S1</t>
  </si>
  <si>
    <t>Montáž  profilov dilatačných do tmelu polyuretánového - dilatácia</t>
  </si>
  <si>
    <t>m</t>
  </si>
  <si>
    <t>-712245001</t>
  </si>
  <si>
    <t>"rozvadzač" 3,6+1</t>
  </si>
  <si>
    <t>"chodba" 5,4*2+2,65*2</t>
  </si>
  <si>
    <t>19</t>
  </si>
  <si>
    <t>M</t>
  </si>
  <si>
    <t>553650002510.S1</t>
  </si>
  <si>
    <t>Profil dilatačný pre syntetikcé podlahy</t>
  </si>
  <si>
    <t>32</t>
  </si>
  <si>
    <t>2139306808</t>
  </si>
  <si>
    <t>20</t>
  </si>
  <si>
    <t>777510005.S1</t>
  </si>
  <si>
    <t>Búranie  stierky zo syntetických hmôt na báze epoxidovej živice v jednej vrstve</t>
  </si>
  <si>
    <t>1977882125</t>
  </si>
  <si>
    <t>"rozvadzač" 13</t>
  </si>
  <si>
    <t>"chodba" 22</t>
  </si>
  <si>
    <t>21</t>
  </si>
  <si>
    <t>998777201.S</t>
  </si>
  <si>
    <t>Presun hmôt pre podlahy syntetické v objektoch výšky do 6 m</t>
  </si>
  <si>
    <t>%</t>
  </si>
  <si>
    <t>-1296481990</t>
  </si>
  <si>
    <t>POZ</t>
  </si>
  <si>
    <t>POZNÁMKY</t>
  </si>
  <si>
    <t>22</t>
  </si>
  <si>
    <t>POZNAMKA_2,1</t>
  </si>
  <si>
    <t>Po odstránení poškodenej nášlapnej vrstvy je treba preveriť prevlhnutie podkladu a zistiť možnú príčinu. Pri masívnej vlhkosti treba zvoliť vhodný sanačný postup na jej efektívne eliminovanie.</t>
  </si>
  <si>
    <t>1857577983</t>
  </si>
  <si>
    <t>P</t>
  </si>
  <si>
    <t>Poznámka k položke:_x000D_
Ak sa zistia pri realizácií diela skutočnosti, ktoré nebolo možné zistiť/preveriťl pri tvorbe zadania, bude nevyhnutné tieto skutočnosti oznámiť invstorovi a navrhnúť optimálne riešenie.</t>
  </si>
  <si>
    <t>VP</t>
  </si>
  <si>
    <t xml:space="preserve">  Práce naviac</t>
  </si>
  <si>
    <t>PN</t>
  </si>
  <si>
    <t>ZOZNAM FIGÚR</t>
  </si>
  <si>
    <t>Výmera</t>
  </si>
  <si>
    <t>Použitie figúry: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</si>
</sst>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5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7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4" fontId="34" fillId="0" borderId="0" xfId="0" applyNumberFormat="1" applyFont="1" applyAlignment="1">
      <alignment vertical="center"/>
    </xf>
    <xf numFmtId="0" fontId="24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25" fillId="4" borderId="0" xfId="0" applyFont="1" applyFill="1" applyAlignment="1">
      <alignment horizontal="left" vertical="center"/>
    </xf>
    <xf numFmtId="4" fontId="25" fillId="4" borderId="0" xfId="0" applyNumberFormat="1" applyFont="1" applyFill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0" xfId="0" applyFont="1" applyFill="1" applyAlignment="1">
      <alignment horizontal="center" vertical="center" wrapText="1"/>
    </xf>
    <xf numFmtId="4" fontId="25" fillId="0" borderId="0" xfId="0" applyNumberFormat="1" applyFont="1"/>
    <xf numFmtId="166" fontId="35" fillId="0" borderId="12" xfId="0" applyNumberFormat="1" applyFont="1" applyBorder="1"/>
    <xf numFmtId="166" fontId="35" fillId="0" borderId="13" xfId="0" applyNumberFormat="1" applyFont="1" applyBorder="1"/>
    <xf numFmtId="4" fontId="36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8" fillId="0" borderId="22" xfId="0" applyFont="1" applyBorder="1" applyAlignment="1">
      <alignment horizontal="center" vertical="center"/>
    </xf>
    <xf numFmtId="49" fontId="38" fillId="0" borderId="22" xfId="0" applyNumberFormat="1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center" vertical="center" wrapText="1"/>
    </xf>
    <xf numFmtId="167" fontId="38" fillId="2" borderId="22" xfId="0" applyNumberFormat="1" applyFont="1" applyFill="1" applyBorder="1" applyAlignment="1" applyProtection="1">
      <alignment vertical="center"/>
      <protection locked="0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>
      <alignment vertical="center"/>
    </xf>
    <xf numFmtId="0" fontId="39" fillId="0" borderId="22" xfId="0" applyFont="1" applyBorder="1" applyAlignment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40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0" fillId="2" borderId="22" xfId="0" applyFill="1" applyBorder="1" applyAlignment="1" applyProtection="1">
      <alignment horizontal="center" vertical="center"/>
      <protection locked="0"/>
    </xf>
    <xf numFmtId="49" fontId="0" fillId="2" borderId="22" xfId="0" applyNumberFormat="1" applyFill="1" applyBorder="1" applyAlignment="1" applyProtection="1">
      <alignment horizontal="left" vertical="center" wrapText="1"/>
      <protection locked="0"/>
    </xf>
    <xf numFmtId="0" fontId="0" fillId="2" borderId="22" xfId="0" applyFill="1" applyBorder="1" applyAlignment="1" applyProtection="1">
      <alignment horizontal="left" vertical="center" wrapText="1"/>
      <protection locked="0"/>
    </xf>
    <xf numFmtId="0" fontId="0" fillId="2" borderId="22" xfId="0" applyFill="1" applyBorder="1" applyAlignment="1" applyProtection="1">
      <alignment horizontal="center" vertical="center" wrapText="1"/>
      <protection locked="0"/>
    </xf>
    <xf numFmtId="167" fontId="0" fillId="2" borderId="22" xfId="0" applyNumberFormat="1" applyFill="1" applyBorder="1" applyAlignment="1" applyProtection="1">
      <alignment vertical="center"/>
      <protection locked="0"/>
    </xf>
    <xf numFmtId="4" fontId="0" fillId="2" borderId="22" xfId="0" applyNumberFormat="1" applyFill="1" applyBorder="1" applyAlignment="1" applyProtection="1">
      <alignment vertical="center"/>
      <protection locked="0"/>
    </xf>
    <xf numFmtId="4" fontId="0" fillId="0" borderId="22" xfId="0" applyNumberFormat="1" applyBorder="1" applyAlignment="1">
      <alignment vertical="center"/>
    </xf>
    <xf numFmtId="0" fontId="22" fillId="2" borderId="22" xfId="0" applyFont="1" applyFill="1" applyBorder="1" applyAlignment="1" applyProtection="1">
      <alignment horizontal="left" vertical="center"/>
      <protection locked="0"/>
    </xf>
    <xf numFmtId="0" fontId="22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6" fillId="0" borderId="0" xfId="0" applyFont="1" applyAlignment="1">
      <alignment horizontal="left" vertical="center"/>
    </xf>
    <xf numFmtId="14" fontId="2" fillId="2" borderId="0" xfId="0" applyNumberFormat="1" applyFont="1" applyFill="1" applyAlignment="1" applyProtection="1">
      <alignment horizontal="left" vertical="center"/>
      <protection locked="0"/>
    </xf>
    <xf numFmtId="4" fontId="18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164" fontId="17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activeCell="AN20" sqref="AN20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219"/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pans="1:74" ht="24.95" customHeight="1">
      <c r="B4" s="18"/>
      <c r="D4" s="19" t="s">
        <v>8</v>
      </c>
      <c r="AR4" s="18"/>
      <c r="AS4" s="20" t="s">
        <v>9</v>
      </c>
      <c r="BE4" s="21" t="s">
        <v>10</v>
      </c>
      <c r="BS4" s="15" t="s">
        <v>11</v>
      </c>
    </row>
    <row r="5" spans="1:74" ht="12" customHeight="1">
      <c r="B5" s="18"/>
      <c r="D5" s="22" t="s">
        <v>12</v>
      </c>
      <c r="K5" s="218" t="s">
        <v>13</v>
      </c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R5" s="18"/>
      <c r="BE5" s="215" t="s">
        <v>14</v>
      </c>
      <c r="BS5" s="15" t="s">
        <v>6</v>
      </c>
    </row>
    <row r="6" spans="1:74" ht="36.950000000000003" customHeight="1">
      <c r="B6" s="18"/>
      <c r="D6" s="24" t="s">
        <v>15</v>
      </c>
      <c r="K6" s="220" t="s">
        <v>16</v>
      </c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19"/>
      <c r="AH6" s="219"/>
      <c r="AI6" s="219"/>
      <c r="AJ6" s="219"/>
      <c r="AK6" s="219"/>
      <c r="AL6" s="219"/>
      <c r="AM6" s="219"/>
      <c r="AN6" s="219"/>
      <c r="AO6" s="219"/>
      <c r="AR6" s="18"/>
      <c r="BE6" s="216"/>
      <c r="BS6" s="15" t="s">
        <v>6</v>
      </c>
    </row>
    <row r="7" spans="1:74" ht="12" customHeight="1">
      <c r="B7" s="18"/>
      <c r="D7" s="25" t="s">
        <v>17</v>
      </c>
      <c r="K7" s="23" t="s">
        <v>1</v>
      </c>
      <c r="AK7" s="25" t="s">
        <v>18</v>
      </c>
      <c r="AN7" s="23" t="s">
        <v>1</v>
      </c>
      <c r="AR7" s="18"/>
      <c r="BE7" s="216"/>
      <c r="BS7" s="15" t="s">
        <v>6</v>
      </c>
    </row>
    <row r="8" spans="1:74" ht="12" customHeight="1">
      <c r="B8" s="18"/>
      <c r="D8" s="25" t="s">
        <v>19</v>
      </c>
      <c r="K8" s="23" t="s">
        <v>20</v>
      </c>
      <c r="AK8" s="25" t="s">
        <v>21</v>
      </c>
      <c r="AN8" s="208"/>
      <c r="AR8" s="18"/>
      <c r="BE8" s="216"/>
      <c r="BS8" s="15" t="s">
        <v>6</v>
      </c>
    </row>
    <row r="9" spans="1:74" ht="14.45" customHeight="1">
      <c r="B9" s="18"/>
      <c r="AR9" s="18"/>
      <c r="BE9" s="216"/>
      <c r="BS9" s="15" t="s">
        <v>6</v>
      </c>
    </row>
    <row r="10" spans="1:74" ht="12" customHeight="1">
      <c r="B10" s="18"/>
      <c r="D10" s="25" t="s">
        <v>22</v>
      </c>
      <c r="AK10" s="25" t="s">
        <v>23</v>
      </c>
      <c r="AN10" s="23" t="s">
        <v>24</v>
      </c>
      <c r="AR10" s="18"/>
      <c r="BE10" s="216"/>
      <c r="BS10" s="15" t="s">
        <v>6</v>
      </c>
    </row>
    <row r="11" spans="1:74" ht="18.399999999999999" customHeight="1">
      <c r="B11" s="18"/>
      <c r="E11" s="23" t="s">
        <v>25</v>
      </c>
      <c r="AK11" s="25" t="s">
        <v>26</v>
      </c>
      <c r="AN11" s="23" t="s">
        <v>27</v>
      </c>
      <c r="AR11" s="18"/>
      <c r="BE11" s="216"/>
      <c r="BS11" s="15" t="s">
        <v>6</v>
      </c>
    </row>
    <row r="12" spans="1:74" ht="6.95" customHeight="1">
      <c r="B12" s="18"/>
      <c r="AR12" s="18"/>
      <c r="BE12" s="216"/>
      <c r="BS12" s="15" t="s">
        <v>6</v>
      </c>
    </row>
    <row r="13" spans="1:74" ht="12" customHeight="1">
      <c r="B13" s="18"/>
      <c r="D13" s="25" t="s">
        <v>28</v>
      </c>
      <c r="AK13" s="25" t="s">
        <v>23</v>
      </c>
      <c r="AN13" s="27" t="s">
        <v>29</v>
      </c>
      <c r="AR13" s="18"/>
      <c r="BE13" s="216"/>
      <c r="BS13" s="15" t="s">
        <v>6</v>
      </c>
    </row>
    <row r="14" spans="1:74" ht="12.75">
      <c r="B14" s="18"/>
      <c r="E14" s="221" t="s">
        <v>29</v>
      </c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5" t="s">
        <v>26</v>
      </c>
      <c r="AN14" s="27" t="s">
        <v>29</v>
      </c>
      <c r="AR14" s="18"/>
      <c r="BE14" s="216"/>
      <c r="BS14" s="15" t="s">
        <v>6</v>
      </c>
    </row>
    <row r="15" spans="1:74" ht="6.95" customHeight="1">
      <c r="B15" s="18"/>
      <c r="AR15" s="18"/>
      <c r="BE15" s="216"/>
      <c r="BS15" s="15" t="s">
        <v>4</v>
      </c>
    </row>
    <row r="16" spans="1:74" ht="12" customHeight="1">
      <c r="B16" s="18"/>
      <c r="D16" s="25" t="s">
        <v>30</v>
      </c>
      <c r="AK16" s="25" t="s">
        <v>23</v>
      </c>
      <c r="AN16" s="23" t="s">
        <v>1</v>
      </c>
      <c r="AR16" s="18"/>
      <c r="BE16" s="216"/>
      <c r="BS16" s="15" t="s">
        <v>4</v>
      </c>
    </row>
    <row r="17" spans="2:71" ht="18.399999999999999" customHeight="1">
      <c r="B17" s="18"/>
      <c r="E17" s="23" t="s">
        <v>31</v>
      </c>
      <c r="AK17" s="25" t="s">
        <v>26</v>
      </c>
      <c r="AN17" s="23" t="s">
        <v>1</v>
      </c>
      <c r="AR17" s="18"/>
      <c r="BE17" s="216"/>
      <c r="BS17" s="15" t="s">
        <v>32</v>
      </c>
    </row>
    <row r="18" spans="2:71" ht="6.95" customHeight="1">
      <c r="B18" s="18"/>
      <c r="AR18" s="18"/>
      <c r="BE18" s="216"/>
      <c r="BS18" s="15" t="s">
        <v>6</v>
      </c>
    </row>
    <row r="19" spans="2:71" ht="12" customHeight="1">
      <c r="B19" s="18"/>
      <c r="D19" s="25" t="s">
        <v>33</v>
      </c>
      <c r="AK19" s="25" t="s">
        <v>23</v>
      </c>
      <c r="AN19" s="23" t="s">
        <v>1</v>
      </c>
      <c r="AR19" s="18"/>
      <c r="BE19" s="216"/>
      <c r="BS19" s="15" t="s">
        <v>6</v>
      </c>
    </row>
    <row r="20" spans="2:71" ht="18.399999999999999" customHeight="1">
      <c r="B20" s="18"/>
      <c r="E20" s="23" t="s">
        <v>31</v>
      </c>
      <c r="AK20" s="25" t="s">
        <v>26</v>
      </c>
      <c r="AN20" s="23" t="s">
        <v>1</v>
      </c>
      <c r="AR20" s="18"/>
      <c r="BE20" s="216"/>
      <c r="BS20" s="15" t="s">
        <v>32</v>
      </c>
    </row>
    <row r="21" spans="2:71" ht="6.95" customHeight="1">
      <c r="B21" s="18"/>
      <c r="AR21" s="18"/>
      <c r="BE21" s="216"/>
    </row>
    <row r="22" spans="2:71" ht="12" customHeight="1">
      <c r="B22" s="18"/>
      <c r="D22" s="25" t="s">
        <v>34</v>
      </c>
      <c r="AR22" s="18"/>
      <c r="BE22" s="216"/>
    </row>
    <row r="23" spans="2:71" ht="16.5" customHeight="1">
      <c r="B23" s="18"/>
      <c r="E23" s="223" t="s">
        <v>1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23"/>
      <c r="AB23" s="223"/>
      <c r="AC23" s="223"/>
      <c r="AD23" s="223"/>
      <c r="AE23" s="223"/>
      <c r="AF23" s="223"/>
      <c r="AG23" s="223"/>
      <c r="AH23" s="223"/>
      <c r="AI23" s="223"/>
      <c r="AJ23" s="223"/>
      <c r="AK23" s="223"/>
      <c r="AL23" s="223"/>
      <c r="AM23" s="223"/>
      <c r="AN23" s="223"/>
      <c r="AR23" s="18"/>
      <c r="BE23" s="216"/>
    </row>
    <row r="24" spans="2:71" ht="6.95" customHeight="1">
      <c r="B24" s="18"/>
      <c r="AR24" s="18"/>
      <c r="BE24" s="216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16"/>
    </row>
    <row r="26" spans="2:71" s="1" customFormat="1" ht="25.9" customHeight="1">
      <c r="B26" s="30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24">
        <f>ROUND(AG94,2)</f>
        <v>0</v>
      </c>
      <c r="AL26" s="225"/>
      <c r="AM26" s="225"/>
      <c r="AN26" s="225"/>
      <c r="AO26" s="225"/>
      <c r="AR26" s="30"/>
      <c r="BE26" s="216"/>
    </row>
    <row r="27" spans="2:71" s="1" customFormat="1" ht="6.95" customHeight="1">
      <c r="B27" s="30"/>
      <c r="AR27" s="30"/>
      <c r="BE27" s="216"/>
    </row>
    <row r="28" spans="2:71" s="1" customFormat="1" ht="12.75">
      <c r="B28" s="30"/>
      <c r="L28" s="226" t="s">
        <v>36</v>
      </c>
      <c r="M28" s="226"/>
      <c r="N28" s="226"/>
      <c r="O28" s="226"/>
      <c r="P28" s="226"/>
      <c r="W28" s="226" t="s">
        <v>37</v>
      </c>
      <c r="X28" s="226"/>
      <c r="Y28" s="226"/>
      <c r="Z28" s="226"/>
      <c r="AA28" s="226"/>
      <c r="AB28" s="226"/>
      <c r="AC28" s="226"/>
      <c r="AD28" s="226"/>
      <c r="AE28" s="226"/>
      <c r="AK28" s="226" t="s">
        <v>38</v>
      </c>
      <c r="AL28" s="226"/>
      <c r="AM28" s="226"/>
      <c r="AN28" s="226"/>
      <c r="AO28" s="226"/>
      <c r="AR28" s="30"/>
      <c r="BE28" s="216"/>
    </row>
    <row r="29" spans="2:71" s="2" customFormat="1" ht="14.45" customHeight="1">
      <c r="B29" s="34"/>
      <c r="D29" s="25" t="s">
        <v>39</v>
      </c>
      <c r="F29" s="35" t="s">
        <v>40</v>
      </c>
      <c r="L29" s="211">
        <v>0.23</v>
      </c>
      <c r="M29" s="210"/>
      <c r="N29" s="210"/>
      <c r="O29" s="210"/>
      <c r="P29" s="210"/>
      <c r="Q29" s="36"/>
      <c r="R29" s="36"/>
      <c r="S29" s="36"/>
      <c r="T29" s="36"/>
      <c r="U29" s="36"/>
      <c r="V29" s="36"/>
      <c r="W29" s="209">
        <f>ROUND(AZ94, 2)</f>
        <v>0</v>
      </c>
      <c r="X29" s="210"/>
      <c r="Y29" s="210"/>
      <c r="Z29" s="210"/>
      <c r="AA29" s="210"/>
      <c r="AB29" s="210"/>
      <c r="AC29" s="210"/>
      <c r="AD29" s="210"/>
      <c r="AE29" s="210"/>
      <c r="AF29" s="36"/>
      <c r="AG29" s="36"/>
      <c r="AH29" s="36"/>
      <c r="AI29" s="36"/>
      <c r="AJ29" s="36"/>
      <c r="AK29" s="209">
        <f>ROUND(AV94, 2)</f>
        <v>0</v>
      </c>
      <c r="AL29" s="210"/>
      <c r="AM29" s="210"/>
      <c r="AN29" s="210"/>
      <c r="AO29" s="210"/>
      <c r="AP29" s="36"/>
      <c r="AQ29" s="36"/>
      <c r="AR29" s="37"/>
      <c r="AS29" s="36"/>
      <c r="AT29" s="36"/>
      <c r="AU29" s="36"/>
      <c r="AV29" s="36"/>
      <c r="AW29" s="36"/>
      <c r="AX29" s="36"/>
      <c r="AY29" s="36"/>
      <c r="AZ29" s="36"/>
      <c r="BE29" s="217"/>
    </row>
    <row r="30" spans="2:71" s="2" customFormat="1" ht="14.45" customHeight="1">
      <c r="B30" s="34"/>
      <c r="F30" s="35" t="s">
        <v>41</v>
      </c>
      <c r="L30" s="211">
        <v>0.23</v>
      </c>
      <c r="M30" s="210"/>
      <c r="N30" s="210"/>
      <c r="O30" s="210"/>
      <c r="P30" s="210"/>
      <c r="Q30" s="36"/>
      <c r="R30" s="36"/>
      <c r="S30" s="36"/>
      <c r="T30" s="36"/>
      <c r="U30" s="36"/>
      <c r="V30" s="36"/>
      <c r="W30" s="209">
        <f>ROUND(BA94, 2)</f>
        <v>0</v>
      </c>
      <c r="X30" s="210"/>
      <c r="Y30" s="210"/>
      <c r="Z30" s="210"/>
      <c r="AA30" s="210"/>
      <c r="AB30" s="210"/>
      <c r="AC30" s="210"/>
      <c r="AD30" s="210"/>
      <c r="AE30" s="210"/>
      <c r="AF30" s="36"/>
      <c r="AG30" s="36"/>
      <c r="AH30" s="36"/>
      <c r="AI30" s="36"/>
      <c r="AJ30" s="36"/>
      <c r="AK30" s="209">
        <f>ROUND(AW94, 2)</f>
        <v>0</v>
      </c>
      <c r="AL30" s="210"/>
      <c r="AM30" s="210"/>
      <c r="AN30" s="210"/>
      <c r="AO30" s="210"/>
      <c r="AP30" s="36"/>
      <c r="AQ30" s="36"/>
      <c r="AR30" s="37"/>
      <c r="AS30" s="36"/>
      <c r="AT30" s="36"/>
      <c r="AU30" s="36"/>
      <c r="AV30" s="36"/>
      <c r="AW30" s="36"/>
      <c r="AX30" s="36"/>
      <c r="AY30" s="36"/>
      <c r="AZ30" s="36"/>
      <c r="BE30" s="217"/>
    </row>
    <row r="31" spans="2:71" s="2" customFormat="1" ht="14.45" hidden="1" customHeight="1">
      <c r="B31" s="34"/>
      <c r="F31" s="25" t="s">
        <v>42</v>
      </c>
      <c r="L31" s="214">
        <v>0.23</v>
      </c>
      <c r="M31" s="213"/>
      <c r="N31" s="213"/>
      <c r="O31" s="213"/>
      <c r="P31" s="213"/>
      <c r="W31" s="212">
        <f>ROUND(BB94, 2)</f>
        <v>0</v>
      </c>
      <c r="X31" s="213"/>
      <c r="Y31" s="213"/>
      <c r="Z31" s="213"/>
      <c r="AA31" s="213"/>
      <c r="AB31" s="213"/>
      <c r="AC31" s="213"/>
      <c r="AD31" s="213"/>
      <c r="AE31" s="213"/>
      <c r="AK31" s="212">
        <v>0</v>
      </c>
      <c r="AL31" s="213"/>
      <c r="AM31" s="213"/>
      <c r="AN31" s="213"/>
      <c r="AO31" s="213"/>
      <c r="AR31" s="34"/>
      <c r="BE31" s="217"/>
    </row>
    <row r="32" spans="2:71" s="2" customFormat="1" ht="14.45" hidden="1" customHeight="1">
      <c r="B32" s="34"/>
      <c r="F32" s="25" t="s">
        <v>43</v>
      </c>
      <c r="L32" s="214">
        <v>0.23</v>
      </c>
      <c r="M32" s="213"/>
      <c r="N32" s="213"/>
      <c r="O32" s="213"/>
      <c r="P32" s="213"/>
      <c r="W32" s="212">
        <f>ROUND(BC94, 2)</f>
        <v>0</v>
      </c>
      <c r="X32" s="213"/>
      <c r="Y32" s="213"/>
      <c r="Z32" s="213"/>
      <c r="AA32" s="213"/>
      <c r="AB32" s="213"/>
      <c r="AC32" s="213"/>
      <c r="AD32" s="213"/>
      <c r="AE32" s="213"/>
      <c r="AK32" s="212">
        <v>0</v>
      </c>
      <c r="AL32" s="213"/>
      <c r="AM32" s="213"/>
      <c r="AN32" s="213"/>
      <c r="AO32" s="213"/>
      <c r="AR32" s="34"/>
      <c r="BE32" s="217"/>
    </row>
    <row r="33" spans="2:57" s="2" customFormat="1" ht="14.45" hidden="1" customHeight="1">
      <c r="B33" s="34"/>
      <c r="F33" s="35" t="s">
        <v>44</v>
      </c>
      <c r="L33" s="211">
        <v>0</v>
      </c>
      <c r="M33" s="210"/>
      <c r="N33" s="210"/>
      <c r="O33" s="210"/>
      <c r="P33" s="210"/>
      <c r="Q33" s="36"/>
      <c r="R33" s="36"/>
      <c r="S33" s="36"/>
      <c r="T33" s="36"/>
      <c r="U33" s="36"/>
      <c r="V33" s="36"/>
      <c r="W33" s="209">
        <f>ROUND(BD94, 2)</f>
        <v>0</v>
      </c>
      <c r="X33" s="210"/>
      <c r="Y33" s="210"/>
      <c r="Z33" s="210"/>
      <c r="AA33" s="210"/>
      <c r="AB33" s="210"/>
      <c r="AC33" s="210"/>
      <c r="AD33" s="210"/>
      <c r="AE33" s="210"/>
      <c r="AF33" s="36"/>
      <c r="AG33" s="36"/>
      <c r="AH33" s="36"/>
      <c r="AI33" s="36"/>
      <c r="AJ33" s="36"/>
      <c r="AK33" s="209">
        <v>0</v>
      </c>
      <c r="AL33" s="210"/>
      <c r="AM33" s="210"/>
      <c r="AN33" s="210"/>
      <c r="AO33" s="210"/>
      <c r="AP33" s="36"/>
      <c r="AQ33" s="36"/>
      <c r="AR33" s="37"/>
      <c r="AS33" s="36"/>
      <c r="AT33" s="36"/>
      <c r="AU33" s="36"/>
      <c r="AV33" s="36"/>
      <c r="AW33" s="36"/>
      <c r="AX33" s="36"/>
      <c r="AY33" s="36"/>
      <c r="AZ33" s="36"/>
      <c r="BE33" s="217"/>
    </row>
    <row r="34" spans="2:57" s="1" customFormat="1" ht="6.95" customHeight="1">
      <c r="B34" s="30"/>
      <c r="AR34" s="30"/>
      <c r="BE34" s="216"/>
    </row>
    <row r="35" spans="2:57" s="1" customFormat="1" ht="25.9" customHeight="1">
      <c r="B35" s="30"/>
      <c r="C35" s="38"/>
      <c r="D35" s="39" t="s">
        <v>45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46</v>
      </c>
      <c r="U35" s="40"/>
      <c r="V35" s="40"/>
      <c r="W35" s="40"/>
      <c r="X35" s="246" t="s">
        <v>47</v>
      </c>
      <c r="Y35" s="247"/>
      <c r="Z35" s="247"/>
      <c r="AA35" s="247"/>
      <c r="AB35" s="247"/>
      <c r="AC35" s="40"/>
      <c r="AD35" s="40"/>
      <c r="AE35" s="40"/>
      <c r="AF35" s="40"/>
      <c r="AG35" s="40"/>
      <c r="AH35" s="40"/>
      <c r="AI35" s="40"/>
      <c r="AJ35" s="40"/>
      <c r="AK35" s="248">
        <f>SUM(AK26:AK33)</f>
        <v>0</v>
      </c>
      <c r="AL35" s="247"/>
      <c r="AM35" s="247"/>
      <c r="AN35" s="247"/>
      <c r="AO35" s="249"/>
      <c r="AP35" s="38"/>
      <c r="AQ35" s="38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42" t="s">
        <v>48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49</v>
      </c>
      <c r="AI49" s="43"/>
      <c r="AJ49" s="43"/>
      <c r="AK49" s="43"/>
      <c r="AL49" s="43"/>
      <c r="AM49" s="43"/>
      <c r="AN49" s="43"/>
      <c r="AO49" s="43"/>
      <c r="AR49" s="30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2.75">
      <c r="B60" s="30"/>
      <c r="D60" s="44" t="s">
        <v>50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4" t="s">
        <v>51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4" t="s">
        <v>50</v>
      </c>
      <c r="AI60" s="32"/>
      <c r="AJ60" s="32"/>
      <c r="AK60" s="32"/>
      <c r="AL60" s="32"/>
      <c r="AM60" s="44" t="s">
        <v>51</v>
      </c>
      <c r="AN60" s="32"/>
      <c r="AO60" s="32"/>
      <c r="AR60" s="30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2.75">
      <c r="B64" s="30"/>
      <c r="D64" s="42" t="s">
        <v>52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2" t="s">
        <v>53</v>
      </c>
      <c r="AI64" s="43"/>
      <c r="AJ64" s="43"/>
      <c r="AK64" s="43"/>
      <c r="AL64" s="43"/>
      <c r="AM64" s="43"/>
      <c r="AN64" s="43"/>
      <c r="AO64" s="43"/>
      <c r="AR64" s="30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2.75">
      <c r="B75" s="30"/>
      <c r="D75" s="44" t="s">
        <v>50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4" t="s">
        <v>51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4" t="s">
        <v>50</v>
      </c>
      <c r="AI75" s="32"/>
      <c r="AJ75" s="32"/>
      <c r="AK75" s="32"/>
      <c r="AL75" s="32"/>
      <c r="AM75" s="44" t="s">
        <v>51</v>
      </c>
      <c r="AN75" s="32"/>
      <c r="AO75" s="32"/>
      <c r="AR75" s="30"/>
    </row>
    <row r="76" spans="2:44" s="1" customFormat="1">
      <c r="B76" s="30"/>
      <c r="AR76" s="30"/>
    </row>
    <row r="77" spans="2:44" s="1" customFormat="1" ht="6.9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0"/>
    </row>
    <row r="81" spans="1:91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0"/>
    </row>
    <row r="82" spans="1:91" s="1" customFormat="1" ht="24.95" customHeight="1">
      <c r="B82" s="30"/>
      <c r="C82" s="19" t="s">
        <v>54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9"/>
      <c r="C84" s="25" t="s">
        <v>12</v>
      </c>
      <c r="L84" s="3" t="str">
        <f>K5</f>
        <v>0425</v>
      </c>
      <c r="AR84" s="49"/>
    </row>
    <row r="85" spans="1:91" s="4" customFormat="1" ht="36.950000000000003" customHeight="1">
      <c r="B85" s="50"/>
      <c r="C85" s="51" t="s">
        <v>15</v>
      </c>
      <c r="L85" s="237" t="str">
        <f>K6</f>
        <v>Depo Jurajov Dvor</v>
      </c>
      <c r="M85" s="238"/>
      <c r="N85" s="238"/>
      <c r="O85" s="238"/>
      <c r="P85" s="238"/>
      <c r="Q85" s="238"/>
      <c r="R85" s="238"/>
      <c r="S85" s="238"/>
      <c r="T85" s="238"/>
      <c r="U85" s="238"/>
      <c r="V85" s="238"/>
      <c r="W85" s="238"/>
      <c r="X85" s="238"/>
      <c r="Y85" s="238"/>
      <c r="Z85" s="238"/>
      <c r="AA85" s="238"/>
      <c r="AB85" s="238"/>
      <c r="AC85" s="238"/>
      <c r="AD85" s="238"/>
      <c r="AE85" s="238"/>
      <c r="AF85" s="238"/>
      <c r="AG85" s="238"/>
      <c r="AH85" s="238"/>
      <c r="AI85" s="238"/>
      <c r="AJ85" s="238"/>
      <c r="AK85" s="238"/>
      <c r="AL85" s="238"/>
      <c r="AM85" s="238"/>
      <c r="AN85" s="238"/>
      <c r="AO85" s="238"/>
      <c r="AR85" s="50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5" t="s">
        <v>19</v>
      </c>
      <c r="L87" s="52" t="str">
        <f>IF(K8="","",K8)</f>
        <v>Bratislava</v>
      </c>
      <c r="AI87" s="25" t="s">
        <v>21</v>
      </c>
      <c r="AM87" s="239" t="str">
        <f>IF(AN8= "","",AN8)</f>
        <v/>
      </c>
      <c r="AN87" s="239"/>
      <c r="AR87" s="30"/>
    </row>
    <row r="88" spans="1:91" s="1" customFormat="1" ht="6.95" customHeight="1">
      <c r="B88" s="30"/>
      <c r="AR88" s="30"/>
    </row>
    <row r="89" spans="1:91" s="1" customFormat="1" ht="15.2" customHeight="1">
      <c r="B89" s="30"/>
      <c r="C89" s="25" t="s">
        <v>22</v>
      </c>
      <c r="L89" s="3" t="str">
        <f>IF(E11= "","",E11)</f>
        <v>Dopravný podnik Bratislava, akciová spoločnosť</v>
      </c>
      <c r="AI89" s="25" t="s">
        <v>30</v>
      </c>
      <c r="AM89" s="240" t="str">
        <f>IF(E17="","",E17)</f>
        <v xml:space="preserve"> </v>
      </c>
      <c r="AN89" s="241"/>
      <c r="AO89" s="241"/>
      <c r="AP89" s="241"/>
      <c r="AR89" s="30"/>
      <c r="AS89" s="242" t="s">
        <v>55</v>
      </c>
      <c r="AT89" s="243"/>
      <c r="AU89" s="54"/>
      <c r="AV89" s="54"/>
      <c r="AW89" s="54"/>
      <c r="AX89" s="54"/>
      <c r="AY89" s="54"/>
      <c r="AZ89" s="54"/>
      <c r="BA89" s="54"/>
      <c r="BB89" s="54"/>
      <c r="BC89" s="54"/>
      <c r="BD89" s="55"/>
    </row>
    <row r="90" spans="1:91" s="1" customFormat="1" ht="15.2" customHeight="1">
      <c r="B90" s="30"/>
      <c r="C90" s="25" t="s">
        <v>28</v>
      </c>
      <c r="L90" s="3" t="str">
        <f>IF(E14= "Vyplň údaj","",E14)</f>
        <v/>
      </c>
      <c r="AI90" s="25" t="s">
        <v>33</v>
      </c>
      <c r="AM90" s="240" t="str">
        <f>IF(E20="","",E20)</f>
        <v xml:space="preserve"> </v>
      </c>
      <c r="AN90" s="241"/>
      <c r="AO90" s="241"/>
      <c r="AP90" s="241"/>
      <c r="AR90" s="30"/>
      <c r="AS90" s="244"/>
      <c r="AT90" s="245"/>
      <c r="BD90" s="57"/>
    </row>
    <row r="91" spans="1:91" s="1" customFormat="1" ht="10.9" customHeight="1">
      <c r="B91" s="30"/>
      <c r="AR91" s="30"/>
      <c r="AS91" s="244"/>
      <c r="AT91" s="245"/>
      <c r="BD91" s="57"/>
    </row>
    <row r="92" spans="1:91" s="1" customFormat="1" ht="29.25" customHeight="1">
      <c r="B92" s="30"/>
      <c r="C92" s="232" t="s">
        <v>56</v>
      </c>
      <c r="D92" s="233"/>
      <c r="E92" s="233"/>
      <c r="F92" s="233"/>
      <c r="G92" s="233"/>
      <c r="H92" s="58"/>
      <c r="I92" s="234" t="s">
        <v>57</v>
      </c>
      <c r="J92" s="233"/>
      <c r="K92" s="233"/>
      <c r="L92" s="233"/>
      <c r="M92" s="233"/>
      <c r="N92" s="233"/>
      <c r="O92" s="233"/>
      <c r="P92" s="233"/>
      <c r="Q92" s="233"/>
      <c r="R92" s="233"/>
      <c r="S92" s="233"/>
      <c r="T92" s="233"/>
      <c r="U92" s="233"/>
      <c r="V92" s="233"/>
      <c r="W92" s="233"/>
      <c r="X92" s="233"/>
      <c r="Y92" s="233"/>
      <c r="Z92" s="233"/>
      <c r="AA92" s="233"/>
      <c r="AB92" s="233"/>
      <c r="AC92" s="233"/>
      <c r="AD92" s="233"/>
      <c r="AE92" s="233"/>
      <c r="AF92" s="233"/>
      <c r="AG92" s="235" t="s">
        <v>58</v>
      </c>
      <c r="AH92" s="233"/>
      <c r="AI92" s="233"/>
      <c r="AJ92" s="233"/>
      <c r="AK92" s="233"/>
      <c r="AL92" s="233"/>
      <c r="AM92" s="233"/>
      <c r="AN92" s="234" t="s">
        <v>59</v>
      </c>
      <c r="AO92" s="233"/>
      <c r="AP92" s="236"/>
      <c r="AQ92" s="59" t="s">
        <v>60</v>
      </c>
      <c r="AR92" s="30"/>
      <c r="AS92" s="60" t="s">
        <v>61</v>
      </c>
      <c r="AT92" s="61" t="s">
        <v>62</v>
      </c>
      <c r="AU92" s="61" t="s">
        <v>63</v>
      </c>
      <c r="AV92" s="61" t="s">
        <v>64</v>
      </c>
      <c r="AW92" s="61" t="s">
        <v>65</v>
      </c>
      <c r="AX92" s="61" t="s">
        <v>66</v>
      </c>
      <c r="AY92" s="61" t="s">
        <v>67</v>
      </c>
      <c r="AZ92" s="61" t="s">
        <v>68</v>
      </c>
      <c r="BA92" s="61" t="s">
        <v>69</v>
      </c>
      <c r="BB92" s="61" t="s">
        <v>70</v>
      </c>
      <c r="BC92" s="61" t="s">
        <v>71</v>
      </c>
      <c r="BD92" s="62" t="s">
        <v>72</v>
      </c>
    </row>
    <row r="93" spans="1:91" s="1" customFormat="1" ht="10.9" customHeight="1">
      <c r="B93" s="30"/>
      <c r="AR93" s="30"/>
      <c r="AS93" s="63"/>
      <c r="AT93" s="54"/>
      <c r="AU93" s="54"/>
      <c r="AV93" s="54"/>
      <c r="AW93" s="54"/>
      <c r="AX93" s="54"/>
      <c r="AY93" s="54"/>
      <c r="AZ93" s="54"/>
      <c r="BA93" s="54"/>
      <c r="BB93" s="54"/>
      <c r="BC93" s="54"/>
      <c r="BD93" s="55"/>
    </row>
    <row r="94" spans="1:91" s="5" customFormat="1" ht="32.450000000000003" customHeight="1">
      <c r="B94" s="64"/>
      <c r="C94" s="65" t="s">
        <v>73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230">
        <f>ROUND(AG95,2)</f>
        <v>0</v>
      </c>
      <c r="AH94" s="230"/>
      <c r="AI94" s="230"/>
      <c r="AJ94" s="230"/>
      <c r="AK94" s="230"/>
      <c r="AL94" s="230"/>
      <c r="AM94" s="230"/>
      <c r="AN94" s="231">
        <f>SUM(AG94,AT94)</f>
        <v>0</v>
      </c>
      <c r="AO94" s="231"/>
      <c r="AP94" s="231"/>
      <c r="AQ94" s="68" t="s">
        <v>1</v>
      </c>
      <c r="AR94" s="64"/>
      <c r="AS94" s="69">
        <f>ROUND(AS95,2)</f>
        <v>0</v>
      </c>
      <c r="AT94" s="70">
        <f>ROUND(SUM(AV94:AW94),2)</f>
        <v>0</v>
      </c>
      <c r="AU94" s="71">
        <f>ROUND(AU95,5)</f>
        <v>0</v>
      </c>
      <c r="AV94" s="70">
        <f>ROUND(AZ94*L29,2)</f>
        <v>0</v>
      </c>
      <c r="AW94" s="70">
        <f>ROUND(BA94*L30,2)</f>
        <v>0</v>
      </c>
      <c r="AX94" s="70">
        <f>ROUND(BB94*L29,2)</f>
        <v>0</v>
      </c>
      <c r="AY94" s="70">
        <f>ROUND(BC94*L30,2)</f>
        <v>0</v>
      </c>
      <c r="AZ94" s="70">
        <f>ROUND(AZ95,2)</f>
        <v>0</v>
      </c>
      <c r="BA94" s="70">
        <f>ROUND(BA95,2)</f>
        <v>0</v>
      </c>
      <c r="BB94" s="70">
        <f>ROUND(BB95,2)</f>
        <v>0</v>
      </c>
      <c r="BC94" s="70">
        <f>ROUND(BC95,2)</f>
        <v>0</v>
      </c>
      <c r="BD94" s="72">
        <f>ROUND(BD95,2)</f>
        <v>0</v>
      </c>
      <c r="BS94" s="73" t="s">
        <v>74</v>
      </c>
      <c r="BT94" s="73" t="s">
        <v>75</v>
      </c>
      <c r="BU94" s="74" t="s">
        <v>76</v>
      </c>
      <c r="BV94" s="73" t="s">
        <v>77</v>
      </c>
      <c r="BW94" s="73" t="s">
        <v>5</v>
      </c>
      <c r="BX94" s="73" t="s">
        <v>78</v>
      </c>
      <c r="CL94" s="73" t="s">
        <v>1</v>
      </c>
    </row>
    <row r="95" spans="1:91" s="6" customFormat="1" ht="24.75" customHeight="1">
      <c r="A95" s="75" t="s">
        <v>79</v>
      </c>
      <c r="B95" s="76"/>
      <c r="C95" s="77"/>
      <c r="D95" s="229" t="s">
        <v>80</v>
      </c>
      <c r="E95" s="229"/>
      <c r="F95" s="229"/>
      <c r="G95" s="229"/>
      <c r="H95" s="229"/>
      <c r="I95" s="78"/>
      <c r="J95" s="229" t="s">
        <v>81</v>
      </c>
      <c r="K95" s="229"/>
      <c r="L95" s="229"/>
      <c r="M95" s="229"/>
      <c r="N95" s="229"/>
      <c r="O95" s="229"/>
      <c r="P95" s="229"/>
      <c r="Q95" s="229"/>
      <c r="R95" s="229"/>
      <c r="S95" s="229"/>
      <c r="T95" s="229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  <c r="AF95" s="229"/>
      <c r="AG95" s="227">
        <f>'02_UDE - Ústredné dielne ...'!J32</f>
        <v>0</v>
      </c>
      <c r="AH95" s="228"/>
      <c r="AI95" s="228"/>
      <c r="AJ95" s="228"/>
      <c r="AK95" s="228"/>
      <c r="AL95" s="228"/>
      <c r="AM95" s="228"/>
      <c r="AN95" s="227">
        <f>SUM(AG95,AT95)</f>
        <v>0</v>
      </c>
      <c r="AO95" s="228"/>
      <c r="AP95" s="228"/>
      <c r="AQ95" s="79" t="s">
        <v>82</v>
      </c>
      <c r="AR95" s="76"/>
      <c r="AS95" s="80">
        <v>0</v>
      </c>
      <c r="AT95" s="81">
        <f>ROUND(SUM(AV95:AW95),2)</f>
        <v>0</v>
      </c>
      <c r="AU95" s="82">
        <f>'02_UDE - Ústredné dielne ...'!P134</f>
        <v>0</v>
      </c>
      <c r="AV95" s="81">
        <f>'02_UDE - Ústredné dielne ...'!J35</f>
        <v>0</v>
      </c>
      <c r="AW95" s="81">
        <f>'02_UDE - Ústredné dielne ...'!J36</f>
        <v>0</v>
      </c>
      <c r="AX95" s="81">
        <f>'02_UDE - Ústredné dielne ...'!J37</f>
        <v>0</v>
      </c>
      <c r="AY95" s="81">
        <f>'02_UDE - Ústredné dielne ...'!J38</f>
        <v>0</v>
      </c>
      <c r="AZ95" s="81">
        <f>'02_UDE - Ústredné dielne ...'!F35</f>
        <v>0</v>
      </c>
      <c r="BA95" s="81">
        <f>'02_UDE - Ústredné dielne ...'!F36</f>
        <v>0</v>
      </c>
      <c r="BB95" s="81">
        <f>'02_UDE - Ústredné dielne ...'!F37</f>
        <v>0</v>
      </c>
      <c r="BC95" s="81">
        <f>'02_UDE - Ústredné dielne ...'!F38</f>
        <v>0</v>
      </c>
      <c r="BD95" s="83">
        <f>'02_UDE - Ústredné dielne ...'!F39</f>
        <v>0</v>
      </c>
      <c r="BT95" s="84" t="s">
        <v>83</v>
      </c>
      <c r="BV95" s="84" t="s">
        <v>77</v>
      </c>
      <c r="BW95" s="84" t="s">
        <v>84</v>
      </c>
      <c r="BX95" s="84" t="s">
        <v>5</v>
      </c>
      <c r="CL95" s="84" t="s">
        <v>1</v>
      </c>
      <c r="CM95" s="84" t="s">
        <v>75</v>
      </c>
    </row>
    <row r="96" spans="1:91" s="1" customFormat="1" ht="30" customHeight="1">
      <c r="B96" s="30"/>
      <c r="AR96" s="30"/>
    </row>
    <row r="97" spans="2:44" s="1" customFormat="1" ht="6.95" customHeight="1"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30"/>
    </row>
  </sheetData>
  <sheetProtection algorithmName="SHA-512" hashValue="EADxdTsjG82ndlVgZ/eLGQ3v2JyTsdolytFaiDh6ULaDI/IaPdu4BYF0x57dgfVoXX5YTkLRDUqPVnUFqo2yfA==" saltValue="ylBlPvEXhwGqx7U8yizO6SJxDXxwVd15361NI3R1QnyCvBG0HeMrIYbyGdhVv5vFaljM+GqSqqKhWCQ20HLwa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02_UDE - Ústredné dielne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88"/>
  <sheetViews>
    <sheetView showGridLines="0" topLeftCell="A169" workbookViewId="0">
      <selection activeCell="J17" sqref="J1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19"/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5" t="s">
        <v>84</v>
      </c>
      <c r="AZ2" s="85" t="s">
        <v>85</v>
      </c>
      <c r="BA2" s="85" t="s">
        <v>1</v>
      </c>
      <c r="BB2" s="85" t="s">
        <v>1</v>
      </c>
      <c r="BC2" s="85" t="s">
        <v>86</v>
      </c>
      <c r="BD2" s="85" t="s">
        <v>87</v>
      </c>
    </row>
    <row r="3" spans="2:5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pans="2:56" ht="24.95" customHeight="1">
      <c r="B4" s="18"/>
      <c r="D4" s="19" t="s">
        <v>88</v>
      </c>
      <c r="L4" s="18"/>
      <c r="M4" s="86" t="s">
        <v>9</v>
      </c>
      <c r="AT4" s="15" t="s">
        <v>4</v>
      </c>
    </row>
    <row r="5" spans="2:56" ht="6.95" customHeight="1">
      <c r="B5" s="18"/>
      <c r="L5" s="18"/>
    </row>
    <row r="6" spans="2:56" ht="12" customHeight="1">
      <c r="B6" s="18"/>
      <c r="D6" s="25" t="s">
        <v>15</v>
      </c>
      <c r="L6" s="18"/>
    </row>
    <row r="7" spans="2:56" ht="16.5" customHeight="1">
      <c r="B7" s="18"/>
      <c r="E7" s="252" t="str">
        <f>'Rekapitulácia stavby'!K6</f>
        <v>Depo Jurajov Dvor</v>
      </c>
      <c r="F7" s="253"/>
      <c r="G7" s="253"/>
      <c r="H7" s="253"/>
      <c r="L7" s="18"/>
    </row>
    <row r="8" spans="2:56" s="1" customFormat="1" ht="12" customHeight="1">
      <c r="B8" s="30"/>
      <c r="D8" s="25" t="s">
        <v>89</v>
      </c>
      <c r="L8" s="30"/>
    </row>
    <row r="9" spans="2:56" s="1" customFormat="1" ht="30" customHeight="1">
      <c r="B9" s="30"/>
      <c r="E9" s="237" t="s">
        <v>90</v>
      </c>
      <c r="F9" s="254"/>
      <c r="G9" s="254"/>
      <c r="H9" s="254"/>
      <c r="L9" s="30"/>
    </row>
    <row r="10" spans="2:56" s="1" customFormat="1">
      <c r="B10" s="30"/>
      <c r="L10" s="30"/>
    </row>
    <row r="11" spans="2:56" s="1" customFormat="1" ht="12" customHeight="1">
      <c r="B11" s="30"/>
      <c r="D11" s="25" t="s">
        <v>17</v>
      </c>
      <c r="F11" s="23" t="s">
        <v>1</v>
      </c>
      <c r="I11" s="25" t="s">
        <v>18</v>
      </c>
      <c r="J11" s="23" t="s">
        <v>1</v>
      </c>
      <c r="L11" s="30"/>
    </row>
    <row r="12" spans="2:56" s="1" customFormat="1" ht="12" customHeight="1">
      <c r="B12" s="30"/>
      <c r="D12" s="25" t="s">
        <v>19</v>
      </c>
      <c r="F12" s="23" t="s">
        <v>20</v>
      </c>
      <c r="I12" s="25" t="s">
        <v>21</v>
      </c>
      <c r="J12" s="53">
        <f>'Rekapitulácia stavby'!AN8</f>
        <v>0</v>
      </c>
      <c r="L12" s="30"/>
    </row>
    <row r="13" spans="2:56" s="1" customFormat="1" ht="10.9" customHeight="1">
      <c r="B13" s="30"/>
      <c r="L13" s="30"/>
    </row>
    <row r="14" spans="2:56" s="1" customFormat="1" ht="12" customHeight="1">
      <c r="B14" s="30"/>
      <c r="D14" s="25" t="s">
        <v>22</v>
      </c>
      <c r="I14" s="25" t="s">
        <v>23</v>
      </c>
      <c r="J14" s="23" t="s">
        <v>24</v>
      </c>
      <c r="L14" s="30"/>
    </row>
    <row r="15" spans="2:56" s="1" customFormat="1" ht="18" customHeight="1">
      <c r="B15" s="30"/>
      <c r="E15" s="23" t="s">
        <v>25</v>
      </c>
      <c r="I15" s="25" t="s">
        <v>26</v>
      </c>
      <c r="J15" s="23" t="s">
        <v>27</v>
      </c>
      <c r="L15" s="30"/>
    </row>
    <row r="16" spans="2:56" s="1" customFormat="1" ht="6.95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23</v>
      </c>
      <c r="J17" s="26" t="str">
        <f>'Rekapitulácia stavby'!AN13</f>
        <v>Vyplň údaj</v>
      </c>
      <c r="L17" s="30"/>
    </row>
    <row r="18" spans="2:12" s="1" customFormat="1" ht="18" customHeight="1">
      <c r="B18" s="30"/>
      <c r="E18" s="255" t="str">
        <f>'Rekapitulácia stavby'!E14</f>
        <v>Vyplň údaj</v>
      </c>
      <c r="F18" s="218"/>
      <c r="G18" s="218"/>
      <c r="H18" s="218"/>
      <c r="I18" s="25" t="s">
        <v>26</v>
      </c>
      <c r="J18" s="26" t="str">
        <f>'Rekapitulácia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30</v>
      </c>
      <c r="I20" s="25" t="s">
        <v>23</v>
      </c>
      <c r="J20" s="23" t="str">
        <f>IF('Rekapitulácia stavby'!AN16="","",'Rekapitulácia stavby'!AN16)</f>
        <v/>
      </c>
      <c r="L20" s="30"/>
    </row>
    <row r="21" spans="2:12" s="1" customFormat="1" ht="18" customHeight="1">
      <c r="B21" s="30"/>
      <c r="E21" s="23" t="str">
        <f>IF('Rekapitulácia stavby'!E17="","",'Rekapitulácia stavby'!E17)</f>
        <v xml:space="preserve"> </v>
      </c>
      <c r="I21" s="25" t="s">
        <v>26</v>
      </c>
      <c r="J21" s="23" t="str">
        <f>IF('Rekapitulácia stavby'!AN17="","",'Rekapitulácia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33</v>
      </c>
      <c r="I23" s="25" t="s">
        <v>23</v>
      </c>
      <c r="J23" s="23" t="str">
        <f>IF('Rekapitulácia stavby'!AN19="","",'Rekapitulácia stavby'!AN19)</f>
        <v/>
      </c>
      <c r="L23" s="30"/>
    </row>
    <row r="24" spans="2:12" s="1" customFormat="1" ht="18" customHeight="1">
      <c r="B24" s="30"/>
      <c r="E24" s="23" t="str">
        <f>IF('Rekapitulácia stavby'!E20="","",'Rekapitulácia stavby'!E20)</f>
        <v xml:space="preserve"> </v>
      </c>
      <c r="I24" s="25" t="s">
        <v>26</v>
      </c>
      <c r="J24" s="23" t="str">
        <f>IF('Rekapitulácia stavby'!AN20="","",'Rekapitulácia stavby'!AN20)</f>
        <v/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34</v>
      </c>
      <c r="L26" s="30"/>
    </row>
    <row r="27" spans="2:12" s="7" customFormat="1" ht="16.5" customHeight="1">
      <c r="B27" s="87"/>
      <c r="E27" s="223" t="s">
        <v>1</v>
      </c>
      <c r="F27" s="223"/>
      <c r="G27" s="223"/>
      <c r="H27" s="223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4"/>
      <c r="E29" s="54"/>
      <c r="F29" s="54"/>
      <c r="G29" s="54"/>
      <c r="H29" s="54"/>
      <c r="I29" s="54"/>
      <c r="J29" s="54"/>
      <c r="K29" s="54"/>
      <c r="L29" s="30"/>
    </row>
    <row r="30" spans="2:12" s="1" customFormat="1" ht="14.45" customHeight="1">
      <c r="B30" s="30"/>
      <c r="D30" s="23" t="s">
        <v>91</v>
      </c>
      <c r="J30" s="88">
        <f>J96</f>
        <v>0</v>
      </c>
      <c r="L30" s="30"/>
    </row>
    <row r="31" spans="2:12" s="1" customFormat="1" ht="14.45" customHeight="1">
      <c r="B31" s="30"/>
      <c r="D31" s="89" t="s">
        <v>92</v>
      </c>
      <c r="J31" s="88">
        <f>J107</f>
        <v>0</v>
      </c>
      <c r="L31" s="30"/>
    </row>
    <row r="32" spans="2:12" s="1" customFormat="1" ht="25.35" customHeight="1">
      <c r="B32" s="30"/>
      <c r="D32" s="90" t="s">
        <v>35</v>
      </c>
      <c r="J32" s="67">
        <f>ROUND(J30 + J31, 2)</f>
        <v>0</v>
      </c>
      <c r="L32" s="30"/>
    </row>
    <row r="33" spans="2:12" s="1" customFormat="1" ht="6.95" customHeight="1">
      <c r="B33" s="30"/>
      <c r="D33" s="54"/>
      <c r="E33" s="54"/>
      <c r="F33" s="54"/>
      <c r="G33" s="54"/>
      <c r="H33" s="54"/>
      <c r="I33" s="54"/>
      <c r="J33" s="54"/>
      <c r="K33" s="54"/>
      <c r="L33" s="30"/>
    </row>
    <row r="34" spans="2:12" s="1" customFormat="1" ht="14.45" customHeight="1">
      <c r="B34" s="30"/>
      <c r="F34" s="33" t="s">
        <v>37</v>
      </c>
      <c r="I34" s="33" t="s">
        <v>36</v>
      </c>
      <c r="J34" s="33" t="s">
        <v>38</v>
      </c>
      <c r="L34" s="30"/>
    </row>
    <row r="35" spans="2:12" s="1" customFormat="1" ht="14.45" customHeight="1">
      <c r="B35" s="30"/>
      <c r="D35" s="56" t="s">
        <v>39</v>
      </c>
      <c r="E35" s="35" t="s">
        <v>40</v>
      </c>
      <c r="F35" s="91">
        <f>ROUND((ROUND((SUM(BE107:BE114) + SUM(BE134:BE181)),  2) + SUM(BE183:BE187)), 2)</f>
        <v>0</v>
      </c>
      <c r="G35" s="92"/>
      <c r="H35" s="92"/>
      <c r="I35" s="93">
        <v>0.23</v>
      </c>
      <c r="J35" s="91">
        <f>ROUND((ROUND(((SUM(BE107:BE114) + SUM(BE134:BE181))*I35),  2) + (SUM(BE183:BE187)*I35)), 2)</f>
        <v>0</v>
      </c>
      <c r="L35" s="30"/>
    </row>
    <row r="36" spans="2:12" s="1" customFormat="1" ht="14.45" customHeight="1">
      <c r="B36" s="30"/>
      <c r="E36" s="35" t="s">
        <v>41</v>
      </c>
      <c r="F36" s="91">
        <f>ROUND((ROUND((SUM(BF107:BF114) + SUM(BF134:BF181)),  2) + SUM(BF183:BF187)), 2)</f>
        <v>0</v>
      </c>
      <c r="G36" s="92"/>
      <c r="H36" s="92"/>
      <c r="I36" s="93">
        <v>0.23</v>
      </c>
      <c r="J36" s="91">
        <f>ROUND((ROUND(((SUM(BF107:BF114) + SUM(BF134:BF181))*I36),  2) + (SUM(BF183:BF187)*I36)), 2)</f>
        <v>0</v>
      </c>
      <c r="L36" s="30"/>
    </row>
    <row r="37" spans="2:12" s="1" customFormat="1" ht="14.45" hidden="1" customHeight="1">
      <c r="B37" s="30"/>
      <c r="E37" s="25" t="s">
        <v>42</v>
      </c>
      <c r="F37" s="94">
        <f>ROUND((ROUND((SUM(BG107:BG114) + SUM(BG134:BG181)),  2) + SUM(BG183:BG187)), 2)</f>
        <v>0</v>
      </c>
      <c r="I37" s="95">
        <v>0.23</v>
      </c>
      <c r="J37" s="94">
        <f>0</f>
        <v>0</v>
      </c>
      <c r="L37" s="30"/>
    </row>
    <row r="38" spans="2:12" s="1" customFormat="1" ht="14.45" hidden="1" customHeight="1">
      <c r="B38" s="30"/>
      <c r="E38" s="25" t="s">
        <v>43</v>
      </c>
      <c r="F38" s="94">
        <f>ROUND((ROUND((SUM(BH107:BH114) + SUM(BH134:BH181)),  2) + SUM(BH183:BH187)), 2)</f>
        <v>0</v>
      </c>
      <c r="I38" s="95">
        <v>0.23</v>
      </c>
      <c r="J38" s="94">
        <f>0</f>
        <v>0</v>
      </c>
      <c r="L38" s="30"/>
    </row>
    <row r="39" spans="2:12" s="1" customFormat="1" ht="14.45" hidden="1" customHeight="1">
      <c r="B39" s="30"/>
      <c r="E39" s="35" t="s">
        <v>44</v>
      </c>
      <c r="F39" s="91">
        <f>ROUND((ROUND((SUM(BI107:BI114) + SUM(BI134:BI181)),  2) + SUM(BI183:BI187)), 2)</f>
        <v>0</v>
      </c>
      <c r="G39" s="92"/>
      <c r="H39" s="92"/>
      <c r="I39" s="93">
        <v>0</v>
      </c>
      <c r="J39" s="91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6"/>
      <c r="D41" s="97" t="s">
        <v>45</v>
      </c>
      <c r="E41" s="58"/>
      <c r="F41" s="58"/>
      <c r="G41" s="98" t="s">
        <v>46</v>
      </c>
      <c r="H41" s="99" t="s">
        <v>47</v>
      </c>
      <c r="I41" s="58"/>
      <c r="J41" s="100">
        <f>SUM(J32:J39)</f>
        <v>0</v>
      </c>
      <c r="K41" s="101"/>
      <c r="L41" s="30"/>
    </row>
    <row r="42" spans="2:12" s="1" customFormat="1" ht="14.45" customHeight="1">
      <c r="B42" s="30"/>
      <c r="L42" s="30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42" t="s">
        <v>48</v>
      </c>
      <c r="E50" s="43"/>
      <c r="F50" s="43"/>
      <c r="G50" s="42" t="s">
        <v>49</v>
      </c>
      <c r="H50" s="43"/>
      <c r="I50" s="43"/>
      <c r="J50" s="43"/>
      <c r="K50" s="43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4" t="s">
        <v>50</v>
      </c>
      <c r="E61" s="32"/>
      <c r="F61" s="102" t="s">
        <v>51</v>
      </c>
      <c r="G61" s="44" t="s">
        <v>50</v>
      </c>
      <c r="H61" s="32"/>
      <c r="I61" s="32"/>
      <c r="J61" s="103" t="s">
        <v>51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42" t="s">
        <v>52</v>
      </c>
      <c r="E65" s="43"/>
      <c r="F65" s="43"/>
      <c r="G65" s="42" t="s">
        <v>53</v>
      </c>
      <c r="H65" s="43"/>
      <c r="I65" s="43"/>
      <c r="J65" s="43"/>
      <c r="K65" s="43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4" t="s">
        <v>50</v>
      </c>
      <c r="E76" s="32"/>
      <c r="F76" s="102" t="s">
        <v>51</v>
      </c>
      <c r="G76" s="44" t="s">
        <v>50</v>
      </c>
      <c r="H76" s="32"/>
      <c r="I76" s="32"/>
      <c r="J76" s="103" t="s">
        <v>51</v>
      </c>
      <c r="K76" s="32"/>
      <c r="L76" s="30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0"/>
    </row>
    <row r="81" spans="2:47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0"/>
    </row>
    <row r="82" spans="2:47" s="1" customFormat="1" ht="24.95" customHeight="1">
      <c r="B82" s="30"/>
      <c r="C82" s="19" t="s">
        <v>93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15</v>
      </c>
      <c r="L84" s="30"/>
    </row>
    <row r="85" spans="2:47" s="1" customFormat="1" ht="16.5" customHeight="1">
      <c r="B85" s="30"/>
      <c r="E85" s="252" t="str">
        <f>E7</f>
        <v>Depo Jurajov Dvor</v>
      </c>
      <c r="F85" s="253"/>
      <c r="G85" s="253"/>
      <c r="H85" s="253"/>
      <c r="L85" s="30"/>
    </row>
    <row r="86" spans="2:47" s="1" customFormat="1" ht="12" customHeight="1">
      <c r="B86" s="30"/>
      <c r="C86" s="25" t="s">
        <v>89</v>
      </c>
      <c r="L86" s="30"/>
    </row>
    <row r="87" spans="2:47" s="1" customFormat="1" ht="30" customHeight="1">
      <c r="B87" s="30"/>
      <c r="E87" s="237" t="str">
        <f>E9</f>
        <v>02_UDE - Ústredné dielne električiek - podlaha rozvádzač a chodba</v>
      </c>
      <c r="F87" s="254"/>
      <c r="G87" s="254"/>
      <c r="H87" s="254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19</v>
      </c>
      <c r="F89" s="23" t="str">
        <f>F12</f>
        <v>Bratislava</v>
      </c>
      <c r="I89" s="25" t="s">
        <v>21</v>
      </c>
      <c r="J89" s="53">
        <f>IF(J12="","",J12)</f>
        <v>0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22</v>
      </c>
      <c r="F91" s="23" t="str">
        <f>E15</f>
        <v>Dopravný podnik Bratislava, akciová spoločnosť</v>
      </c>
      <c r="I91" s="25" t="s">
        <v>30</v>
      </c>
      <c r="J91" s="28" t="str">
        <f>E21</f>
        <v xml:space="preserve"> </v>
      </c>
      <c r="L91" s="30"/>
    </row>
    <row r="92" spans="2:47" s="1" customFormat="1" ht="15.2" customHeight="1">
      <c r="B92" s="30"/>
      <c r="C92" s="25" t="s">
        <v>28</v>
      </c>
      <c r="F92" s="23" t="str">
        <f>IF(E18="","",E18)</f>
        <v>Vyplň údaj</v>
      </c>
      <c r="I92" s="25" t="s">
        <v>33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104" t="s">
        <v>94</v>
      </c>
      <c r="D94" s="96"/>
      <c r="E94" s="96"/>
      <c r="F94" s="96"/>
      <c r="G94" s="96"/>
      <c r="H94" s="96"/>
      <c r="I94" s="96"/>
      <c r="J94" s="105" t="s">
        <v>95</v>
      </c>
      <c r="K94" s="96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6" t="s">
        <v>96</v>
      </c>
      <c r="J96" s="67">
        <f>J134</f>
        <v>0</v>
      </c>
      <c r="L96" s="30"/>
      <c r="AU96" s="15" t="s">
        <v>97</v>
      </c>
    </row>
    <row r="97" spans="2:65" s="8" customFormat="1" ht="24.95" customHeight="1">
      <c r="B97" s="107"/>
      <c r="D97" s="108" t="s">
        <v>98</v>
      </c>
      <c r="E97" s="109"/>
      <c r="F97" s="109"/>
      <c r="G97" s="109"/>
      <c r="H97" s="109"/>
      <c r="I97" s="109"/>
      <c r="J97" s="110">
        <f>J135</f>
        <v>0</v>
      </c>
      <c r="L97" s="107"/>
    </row>
    <row r="98" spans="2:65" s="9" customFormat="1" ht="19.899999999999999" customHeight="1">
      <c r="B98" s="111"/>
      <c r="D98" s="112" t="s">
        <v>99</v>
      </c>
      <c r="E98" s="113"/>
      <c r="F98" s="113"/>
      <c r="G98" s="113"/>
      <c r="H98" s="113"/>
      <c r="I98" s="113"/>
      <c r="J98" s="114">
        <f>J136</f>
        <v>0</v>
      </c>
      <c r="L98" s="111"/>
    </row>
    <row r="99" spans="2:65" s="9" customFormat="1" ht="19.899999999999999" customHeight="1">
      <c r="B99" s="111"/>
      <c r="D99" s="112" t="s">
        <v>100</v>
      </c>
      <c r="E99" s="113"/>
      <c r="F99" s="113"/>
      <c r="G99" s="113"/>
      <c r="H99" s="113"/>
      <c r="I99" s="113"/>
      <c r="J99" s="114">
        <f>J139</f>
        <v>0</v>
      </c>
      <c r="L99" s="111"/>
    </row>
    <row r="100" spans="2:65" s="9" customFormat="1" ht="19.899999999999999" customHeight="1">
      <c r="B100" s="111"/>
      <c r="D100" s="112" t="s">
        <v>101</v>
      </c>
      <c r="E100" s="113"/>
      <c r="F100" s="113"/>
      <c r="G100" s="113"/>
      <c r="H100" s="113"/>
      <c r="I100" s="113"/>
      <c r="J100" s="114">
        <f>J155</f>
        <v>0</v>
      </c>
      <c r="L100" s="111"/>
    </row>
    <row r="101" spans="2:65" s="8" customFormat="1" ht="24.95" customHeight="1">
      <c r="B101" s="107"/>
      <c r="D101" s="108" t="s">
        <v>102</v>
      </c>
      <c r="E101" s="109"/>
      <c r="F101" s="109"/>
      <c r="G101" s="109"/>
      <c r="H101" s="109"/>
      <c r="I101" s="109"/>
      <c r="J101" s="110">
        <f>J157</f>
        <v>0</v>
      </c>
      <c r="L101" s="107"/>
    </row>
    <row r="102" spans="2:65" s="9" customFormat="1" ht="19.899999999999999" customHeight="1">
      <c r="B102" s="111"/>
      <c r="D102" s="112" t="s">
        <v>103</v>
      </c>
      <c r="E102" s="113"/>
      <c r="F102" s="113"/>
      <c r="G102" s="113"/>
      <c r="H102" s="113"/>
      <c r="I102" s="113"/>
      <c r="J102" s="114">
        <f>J158</f>
        <v>0</v>
      </c>
      <c r="L102" s="111"/>
    </row>
    <row r="103" spans="2:65" s="8" customFormat="1" ht="24.95" customHeight="1">
      <c r="B103" s="107"/>
      <c r="D103" s="108" t="s">
        <v>104</v>
      </c>
      <c r="E103" s="109"/>
      <c r="F103" s="109"/>
      <c r="G103" s="109"/>
      <c r="H103" s="109"/>
      <c r="I103" s="109"/>
      <c r="J103" s="110">
        <f>J179</f>
        <v>0</v>
      </c>
      <c r="L103" s="107"/>
    </row>
    <row r="104" spans="2:65" s="8" customFormat="1" ht="21.75" customHeight="1">
      <c r="B104" s="107"/>
      <c r="D104" s="115" t="s">
        <v>105</v>
      </c>
      <c r="J104" s="116">
        <f>J182</f>
        <v>0</v>
      </c>
      <c r="L104" s="107"/>
    </row>
    <row r="105" spans="2:65" s="1" customFormat="1" ht="21.75" customHeight="1">
      <c r="B105" s="30"/>
      <c r="L105" s="30"/>
    </row>
    <row r="106" spans="2:65" s="1" customFormat="1" ht="6.95" customHeight="1">
      <c r="B106" s="30"/>
      <c r="L106" s="30"/>
    </row>
    <row r="107" spans="2:65" s="1" customFormat="1" ht="29.25" customHeight="1">
      <c r="B107" s="30"/>
      <c r="C107" s="106" t="s">
        <v>106</v>
      </c>
      <c r="J107" s="117">
        <f>ROUND(J108 + J109 + J110 + J111 + J112 + J113,2)</f>
        <v>0</v>
      </c>
      <c r="L107" s="30"/>
      <c r="N107" s="118" t="s">
        <v>39</v>
      </c>
    </row>
    <row r="108" spans="2:65" s="1" customFormat="1" ht="18" customHeight="1">
      <c r="B108" s="30"/>
      <c r="D108" s="250" t="s">
        <v>107</v>
      </c>
      <c r="E108" s="251"/>
      <c r="F108" s="251"/>
      <c r="J108" s="120">
        <v>0</v>
      </c>
      <c r="L108" s="121"/>
      <c r="M108" s="122"/>
      <c r="N108" s="123" t="s">
        <v>41</v>
      </c>
      <c r="O108" s="122"/>
      <c r="P108" s="122"/>
      <c r="Q108" s="122"/>
      <c r="R108" s="122"/>
      <c r="S108" s="122"/>
      <c r="T108" s="122"/>
      <c r="U108" s="122"/>
      <c r="V108" s="122"/>
      <c r="W108" s="122"/>
      <c r="X108" s="122"/>
      <c r="Y108" s="122"/>
      <c r="Z108" s="122"/>
      <c r="AA108" s="122"/>
      <c r="AB108" s="122"/>
      <c r="AC108" s="122"/>
      <c r="AD108" s="122"/>
      <c r="AE108" s="122"/>
      <c r="AF108" s="122"/>
      <c r="AG108" s="122"/>
      <c r="AH108" s="122"/>
      <c r="AI108" s="122"/>
      <c r="AJ108" s="122"/>
      <c r="AK108" s="122"/>
      <c r="AL108" s="122"/>
      <c r="AM108" s="122"/>
      <c r="AN108" s="122"/>
      <c r="AO108" s="122"/>
      <c r="AP108" s="122"/>
      <c r="AQ108" s="122"/>
      <c r="AR108" s="122"/>
      <c r="AS108" s="122"/>
      <c r="AT108" s="122"/>
      <c r="AU108" s="122"/>
      <c r="AV108" s="122"/>
      <c r="AW108" s="122"/>
      <c r="AX108" s="122"/>
      <c r="AY108" s="124" t="s">
        <v>108</v>
      </c>
      <c r="AZ108" s="122"/>
      <c r="BA108" s="122"/>
      <c r="BB108" s="122"/>
      <c r="BC108" s="122"/>
      <c r="BD108" s="122"/>
      <c r="BE108" s="125">
        <f t="shared" ref="BE108:BE113" si="0">IF(N108="základná",J108,0)</f>
        <v>0</v>
      </c>
      <c r="BF108" s="125">
        <f t="shared" ref="BF108:BF113" si="1">IF(N108="znížená",J108,0)</f>
        <v>0</v>
      </c>
      <c r="BG108" s="125">
        <f t="shared" ref="BG108:BG113" si="2">IF(N108="zákl. prenesená",J108,0)</f>
        <v>0</v>
      </c>
      <c r="BH108" s="125">
        <f t="shared" ref="BH108:BH113" si="3">IF(N108="zníž. prenesená",J108,0)</f>
        <v>0</v>
      </c>
      <c r="BI108" s="125">
        <f t="shared" ref="BI108:BI113" si="4">IF(N108="nulová",J108,0)</f>
        <v>0</v>
      </c>
      <c r="BJ108" s="124" t="s">
        <v>87</v>
      </c>
      <c r="BK108" s="122"/>
      <c r="BL108" s="122"/>
      <c r="BM108" s="122"/>
    </row>
    <row r="109" spans="2:65" s="1" customFormat="1" ht="18" customHeight="1">
      <c r="B109" s="30"/>
      <c r="D109" s="250" t="s">
        <v>109</v>
      </c>
      <c r="E109" s="251"/>
      <c r="F109" s="251"/>
      <c r="J109" s="120">
        <v>0</v>
      </c>
      <c r="L109" s="121"/>
      <c r="M109" s="122"/>
      <c r="N109" s="123" t="s">
        <v>41</v>
      </c>
      <c r="O109" s="122"/>
      <c r="P109" s="122"/>
      <c r="Q109" s="122"/>
      <c r="R109" s="122"/>
      <c r="S109" s="122"/>
      <c r="T109" s="122"/>
      <c r="U109" s="122"/>
      <c r="V109" s="122"/>
      <c r="W109" s="122"/>
      <c r="X109" s="122"/>
      <c r="Y109" s="122"/>
      <c r="Z109" s="122"/>
      <c r="AA109" s="122"/>
      <c r="AB109" s="122"/>
      <c r="AC109" s="122"/>
      <c r="AD109" s="122"/>
      <c r="AE109" s="122"/>
      <c r="AF109" s="122"/>
      <c r="AG109" s="122"/>
      <c r="AH109" s="122"/>
      <c r="AI109" s="122"/>
      <c r="AJ109" s="122"/>
      <c r="AK109" s="122"/>
      <c r="AL109" s="122"/>
      <c r="AM109" s="122"/>
      <c r="AN109" s="122"/>
      <c r="AO109" s="122"/>
      <c r="AP109" s="122"/>
      <c r="AQ109" s="122"/>
      <c r="AR109" s="122"/>
      <c r="AS109" s="122"/>
      <c r="AT109" s="122"/>
      <c r="AU109" s="122"/>
      <c r="AV109" s="122"/>
      <c r="AW109" s="122"/>
      <c r="AX109" s="122"/>
      <c r="AY109" s="124" t="s">
        <v>108</v>
      </c>
      <c r="AZ109" s="122"/>
      <c r="BA109" s="122"/>
      <c r="BB109" s="122"/>
      <c r="BC109" s="122"/>
      <c r="BD109" s="122"/>
      <c r="BE109" s="125">
        <f t="shared" si="0"/>
        <v>0</v>
      </c>
      <c r="BF109" s="125">
        <f t="shared" si="1"/>
        <v>0</v>
      </c>
      <c r="BG109" s="125">
        <f t="shared" si="2"/>
        <v>0</v>
      </c>
      <c r="BH109" s="125">
        <f t="shared" si="3"/>
        <v>0</v>
      </c>
      <c r="BI109" s="125">
        <f t="shared" si="4"/>
        <v>0</v>
      </c>
      <c r="BJ109" s="124" t="s">
        <v>87</v>
      </c>
      <c r="BK109" s="122"/>
      <c r="BL109" s="122"/>
      <c r="BM109" s="122"/>
    </row>
    <row r="110" spans="2:65" s="1" customFormat="1" ht="18" customHeight="1">
      <c r="B110" s="30"/>
      <c r="D110" s="250" t="s">
        <v>110</v>
      </c>
      <c r="E110" s="251"/>
      <c r="F110" s="251"/>
      <c r="J110" s="120">
        <v>0</v>
      </c>
      <c r="L110" s="121"/>
      <c r="M110" s="122"/>
      <c r="N110" s="123" t="s">
        <v>41</v>
      </c>
      <c r="O110" s="122"/>
      <c r="P110" s="122"/>
      <c r="Q110" s="122"/>
      <c r="R110" s="122"/>
      <c r="S110" s="122"/>
      <c r="T110" s="122"/>
      <c r="U110" s="122"/>
      <c r="V110" s="122"/>
      <c r="W110" s="122"/>
      <c r="X110" s="122"/>
      <c r="Y110" s="122"/>
      <c r="Z110" s="122"/>
      <c r="AA110" s="122"/>
      <c r="AB110" s="122"/>
      <c r="AC110" s="122"/>
      <c r="AD110" s="122"/>
      <c r="AE110" s="122"/>
      <c r="AF110" s="122"/>
      <c r="AG110" s="122"/>
      <c r="AH110" s="122"/>
      <c r="AI110" s="122"/>
      <c r="AJ110" s="122"/>
      <c r="AK110" s="122"/>
      <c r="AL110" s="122"/>
      <c r="AM110" s="122"/>
      <c r="AN110" s="122"/>
      <c r="AO110" s="122"/>
      <c r="AP110" s="122"/>
      <c r="AQ110" s="122"/>
      <c r="AR110" s="122"/>
      <c r="AS110" s="122"/>
      <c r="AT110" s="122"/>
      <c r="AU110" s="122"/>
      <c r="AV110" s="122"/>
      <c r="AW110" s="122"/>
      <c r="AX110" s="122"/>
      <c r="AY110" s="124" t="s">
        <v>108</v>
      </c>
      <c r="AZ110" s="122"/>
      <c r="BA110" s="122"/>
      <c r="BB110" s="122"/>
      <c r="BC110" s="122"/>
      <c r="BD110" s="122"/>
      <c r="BE110" s="125">
        <f t="shared" si="0"/>
        <v>0</v>
      </c>
      <c r="BF110" s="125">
        <f t="shared" si="1"/>
        <v>0</v>
      </c>
      <c r="BG110" s="125">
        <f t="shared" si="2"/>
        <v>0</v>
      </c>
      <c r="BH110" s="125">
        <f t="shared" si="3"/>
        <v>0</v>
      </c>
      <c r="BI110" s="125">
        <f t="shared" si="4"/>
        <v>0</v>
      </c>
      <c r="BJ110" s="124" t="s">
        <v>87</v>
      </c>
      <c r="BK110" s="122"/>
      <c r="BL110" s="122"/>
      <c r="BM110" s="122"/>
    </row>
    <row r="111" spans="2:65" s="1" customFormat="1" ht="18" customHeight="1">
      <c r="B111" s="30"/>
      <c r="D111" s="250" t="s">
        <v>111</v>
      </c>
      <c r="E111" s="251"/>
      <c r="F111" s="251"/>
      <c r="J111" s="120">
        <v>0</v>
      </c>
      <c r="L111" s="121"/>
      <c r="M111" s="122"/>
      <c r="N111" s="123" t="s">
        <v>41</v>
      </c>
      <c r="O111" s="122"/>
      <c r="P111" s="122"/>
      <c r="Q111" s="122"/>
      <c r="R111" s="122"/>
      <c r="S111" s="122"/>
      <c r="T111" s="122"/>
      <c r="U111" s="122"/>
      <c r="V111" s="122"/>
      <c r="W111" s="122"/>
      <c r="X111" s="122"/>
      <c r="Y111" s="122"/>
      <c r="Z111" s="122"/>
      <c r="AA111" s="122"/>
      <c r="AB111" s="122"/>
      <c r="AC111" s="122"/>
      <c r="AD111" s="122"/>
      <c r="AE111" s="122"/>
      <c r="AF111" s="122"/>
      <c r="AG111" s="122"/>
      <c r="AH111" s="122"/>
      <c r="AI111" s="122"/>
      <c r="AJ111" s="122"/>
      <c r="AK111" s="122"/>
      <c r="AL111" s="122"/>
      <c r="AM111" s="122"/>
      <c r="AN111" s="122"/>
      <c r="AO111" s="122"/>
      <c r="AP111" s="122"/>
      <c r="AQ111" s="122"/>
      <c r="AR111" s="122"/>
      <c r="AS111" s="122"/>
      <c r="AT111" s="122"/>
      <c r="AU111" s="122"/>
      <c r="AV111" s="122"/>
      <c r="AW111" s="122"/>
      <c r="AX111" s="122"/>
      <c r="AY111" s="124" t="s">
        <v>108</v>
      </c>
      <c r="AZ111" s="122"/>
      <c r="BA111" s="122"/>
      <c r="BB111" s="122"/>
      <c r="BC111" s="122"/>
      <c r="BD111" s="122"/>
      <c r="BE111" s="125">
        <f t="shared" si="0"/>
        <v>0</v>
      </c>
      <c r="BF111" s="125">
        <f t="shared" si="1"/>
        <v>0</v>
      </c>
      <c r="BG111" s="125">
        <f t="shared" si="2"/>
        <v>0</v>
      </c>
      <c r="BH111" s="125">
        <f t="shared" si="3"/>
        <v>0</v>
      </c>
      <c r="BI111" s="125">
        <f t="shared" si="4"/>
        <v>0</v>
      </c>
      <c r="BJ111" s="124" t="s">
        <v>87</v>
      </c>
      <c r="BK111" s="122"/>
      <c r="BL111" s="122"/>
      <c r="BM111" s="122"/>
    </row>
    <row r="112" spans="2:65" s="1" customFormat="1" ht="18" customHeight="1">
      <c r="B112" s="30"/>
      <c r="D112" s="250" t="s">
        <v>112</v>
      </c>
      <c r="E112" s="251"/>
      <c r="F112" s="251"/>
      <c r="J112" s="120">
        <v>0</v>
      </c>
      <c r="L112" s="121"/>
      <c r="M112" s="122"/>
      <c r="N112" s="123" t="s">
        <v>41</v>
      </c>
      <c r="O112" s="122"/>
      <c r="P112" s="122"/>
      <c r="Q112" s="122"/>
      <c r="R112" s="122"/>
      <c r="S112" s="122"/>
      <c r="T112" s="122"/>
      <c r="U112" s="122"/>
      <c r="V112" s="122"/>
      <c r="W112" s="122"/>
      <c r="X112" s="122"/>
      <c r="Y112" s="122"/>
      <c r="Z112" s="122"/>
      <c r="AA112" s="122"/>
      <c r="AB112" s="122"/>
      <c r="AC112" s="122"/>
      <c r="AD112" s="122"/>
      <c r="AE112" s="122"/>
      <c r="AF112" s="122"/>
      <c r="AG112" s="122"/>
      <c r="AH112" s="122"/>
      <c r="AI112" s="122"/>
      <c r="AJ112" s="122"/>
      <c r="AK112" s="122"/>
      <c r="AL112" s="122"/>
      <c r="AM112" s="122"/>
      <c r="AN112" s="122"/>
      <c r="AO112" s="122"/>
      <c r="AP112" s="122"/>
      <c r="AQ112" s="122"/>
      <c r="AR112" s="122"/>
      <c r="AS112" s="122"/>
      <c r="AT112" s="122"/>
      <c r="AU112" s="122"/>
      <c r="AV112" s="122"/>
      <c r="AW112" s="122"/>
      <c r="AX112" s="122"/>
      <c r="AY112" s="124" t="s">
        <v>108</v>
      </c>
      <c r="AZ112" s="122"/>
      <c r="BA112" s="122"/>
      <c r="BB112" s="122"/>
      <c r="BC112" s="122"/>
      <c r="BD112" s="122"/>
      <c r="BE112" s="125">
        <f t="shared" si="0"/>
        <v>0</v>
      </c>
      <c r="BF112" s="125">
        <f t="shared" si="1"/>
        <v>0</v>
      </c>
      <c r="BG112" s="125">
        <f t="shared" si="2"/>
        <v>0</v>
      </c>
      <c r="BH112" s="125">
        <f t="shared" si="3"/>
        <v>0</v>
      </c>
      <c r="BI112" s="125">
        <f t="shared" si="4"/>
        <v>0</v>
      </c>
      <c r="BJ112" s="124" t="s">
        <v>87</v>
      </c>
      <c r="BK112" s="122"/>
      <c r="BL112" s="122"/>
      <c r="BM112" s="122"/>
    </row>
    <row r="113" spans="2:65" s="1" customFormat="1" ht="18" customHeight="1">
      <c r="B113" s="30"/>
      <c r="D113" s="119" t="s">
        <v>113</v>
      </c>
      <c r="J113" s="120">
        <f>ROUND(J30*T113,2)</f>
        <v>0</v>
      </c>
      <c r="L113" s="121"/>
      <c r="M113" s="122"/>
      <c r="N113" s="123" t="s">
        <v>41</v>
      </c>
      <c r="O113" s="122"/>
      <c r="P113" s="122"/>
      <c r="Q113" s="122"/>
      <c r="R113" s="122"/>
      <c r="S113" s="122"/>
      <c r="T113" s="122"/>
      <c r="U113" s="122"/>
      <c r="V113" s="122"/>
      <c r="W113" s="122"/>
      <c r="X113" s="122"/>
      <c r="Y113" s="122"/>
      <c r="Z113" s="122"/>
      <c r="AA113" s="122"/>
      <c r="AB113" s="122"/>
      <c r="AC113" s="122"/>
      <c r="AD113" s="122"/>
      <c r="AE113" s="122"/>
      <c r="AF113" s="122"/>
      <c r="AG113" s="122"/>
      <c r="AH113" s="122"/>
      <c r="AI113" s="122"/>
      <c r="AJ113" s="122"/>
      <c r="AK113" s="122"/>
      <c r="AL113" s="122"/>
      <c r="AM113" s="122"/>
      <c r="AN113" s="122"/>
      <c r="AO113" s="122"/>
      <c r="AP113" s="122"/>
      <c r="AQ113" s="122"/>
      <c r="AR113" s="122"/>
      <c r="AS113" s="122"/>
      <c r="AT113" s="122"/>
      <c r="AU113" s="122"/>
      <c r="AV113" s="122"/>
      <c r="AW113" s="122"/>
      <c r="AX113" s="122"/>
      <c r="AY113" s="124" t="s">
        <v>114</v>
      </c>
      <c r="AZ113" s="122"/>
      <c r="BA113" s="122"/>
      <c r="BB113" s="122"/>
      <c r="BC113" s="122"/>
      <c r="BD113" s="122"/>
      <c r="BE113" s="125">
        <f t="shared" si="0"/>
        <v>0</v>
      </c>
      <c r="BF113" s="125">
        <f t="shared" si="1"/>
        <v>0</v>
      </c>
      <c r="BG113" s="125">
        <f t="shared" si="2"/>
        <v>0</v>
      </c>
      <c r="BH113" s="125">
        <f t="shared" si="3"/>
        <v>0</v>
      </c>
      <c r="BI113" s="125">
        <f t="shared" si="4"/>
        <v>0</v>
      </c>
      <c r="BJ113" s="124" t="s">
        <v>87</v>
      </c>
      <c r="BK113" s="122"/>
      <c r="BL113" s="122"/>
      <c r="BM113" s="122"/>
    </row>
    <row r="114" spans="2:65" s="1" customFormat="1">
      <c r="B114" s="30"/>
      <c r="L114" s="30"/>
    </row>
    <row r="115" spans="2:65" s="1" customFormat="1" ht="29.25" customHeight="1">
      <c r="B115" s="30"/>
      <c r="C115" s="126" t="s">
        <v>115</v>
      </c>
      <c r="D115" s="96"/>
      <c r="E115" s="96"/>
      <c r="F115" s="96"/>
      <c r="G115" s="96"/>
      <c r="H115" s="96"/>
      <c r="I115" s="96"/>
      <c r="J115" s="127">
        <f>ROUND(J96+J107,2)</f>
        <v>0</v>
      </c>
      <c r="K115" s="96"/>
      <c r="L115" s="30"/>
    </row>
    <row r="116" spans="2:65" s="1" customFormat="1" ht="6.95" customHeight="1">
      <c r="B116" s="45"/>
      <c r="C116" s="46"/>
      <c r="D116" s="46"/>
      <c r="E116" s="46"/>
      <c r="F116" s="46"/>
      <c r="G116" s="46"/>
      <c r="H116" s="46"/>
      <c r="I116" s="46"/>
      <c r="J116" s="46"/>
      <c r="K116" s="46"/>
      <c r="L116" s="30"/>
    </row>
    <row r="120" spans="2:65" s="1" customFormat="1" ht="6.95" customHeight="1"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30"/>
    </row>
    <row r="121" spans="2:65" s="1" customFormat="1" ht="24.95" customHeight="1">
      <c r="B121" s="30"/>
      <c r="C121" s="19" t="s">
        <v>116</v>
      </c>
      <c r="L121" s="30"/>
    </row>
    <row r="122" spans="2:65" s="1" customFormat="1" ht="6.95" customHeight="1">
      <c r="B122" s="30"/>
      <c r="L122" s="30"/>
    </row>
    <row r="123" spans="2:65" s="1" customFormat="1" ht="12" customHeight="1">
      <c r="B123" s="30"/>
      <c r="C123" s="25" t="s">
        <v>15</v>
      </c>
      <c r="L123" s="30"/>
    </row>
    <row r="124" spans="2:65" s="1" customFormat="1" ht="16.5" customHeight="1">
      <c r="B124" s="30"/>
      <c r="E124" s="252" t="str">
        <f>E7</f>
        <v>Depo Jurajov Dvor</v>
      </c>
      <c r="F124" s="253"/>
      <c r="G124" s="253"/>
      <c r="H124" s="253"/>
      <c r="L124" s="30"/>
    </row>
    <row r="125" spans="2:65" s="1" customFormat="1" ht="12" customHeight="1">
      <c r="B125" s="30"/>
      <c r="C125" s="25" t="s">
        <v>89</v>
      </c>
      <c r="L125" s="30"/>
    </row>
    <row r="126" spans="2:65" s="1" customFormat="1" ht="30" customHeight="1">
      <c r="B126" s="30"/>
      <c r="E126" s="237" t="str">
        <f>E9</f>
        <v>02_UDE - Ústredné dielne električiek - podlaha rozvádzač a chodba</v>
      </c>
      <c r="F126" s="254"/>
      <c r="G126" s="254"/>
      <c r="H126" s="254"/>
      <c r="L126" s="30"/>
    </row>
    <row r="127" spans="2:65" s="1" customFormat="1" ht="6.95" customHeight="1">
      <c r="B127" s="30"/>
      <c r="L127" s="30"/>
    </row>
    <row r="128" spans="2:65" s="1" customFormat="1" ht="12" customHeight="1">
      <c r="B128" s="30"/>
      <c r="C128" s="25" t="s">
        <v>19</v>
      </c>
      <c r="F128" s="23" t="str">
        <f>F12</f>
        <v>Bratislava</v>
      </c>
      <c r="I128" s="25" t="s">
        <v>21</v>
      </c>
      <c r="J128" s="53">
        <f>IF(J12="","",J12)</f>
        <v>0</v>
      </c>
      <c r="L128" s="30"/>
    </row>
    <row r="129" spans="2:65" s="1" customFormat="1" ht="6.95" customHeight="1">
      <c r="B129" s="30"/>
      <c r="L129" s="30"/>
    </row>
    <row r="130" spans="2:65" s="1" customFormat="1" ht="15.2" customHeight="1">
      <c r="B130" s="30"/>
      <c r="C130" s="25" t="s">
        <v>22</v>
      </c>
      <c r="F130" s="23" t="str">
        <f>E15</f>
        <v>Dopravný podnik Bratislava, akciová spoločnosť</v>
      </c>
      <c r="I130" s="25" t="s">
        <v>30</v>
      </c>
      <c r="J130" s="28" t="str">
        <f>E21</f>
        <v xml:space="preserve"> </v>
      </c>
      <c r="L130" s="30"/>
    </row>
    <row r="131" spans="2:65" s="1" customFormat="1" ht="15.2" customHeight="1">
      <c r="B131" s="30"/>
      <c r="C131" s="25" t="s">
        <v>28</v>
      </c>
      <c r="F131" s="23" t="str">
        <f>IF(E18="","",E18)</f>
        <v>Vyplň údaj</v>
      </c>
      <c r="I131" s="25" t="s">
        <v>33</v>
      </c>
      <c r="J131" s="28" t="str">
        <f>E24</f>
        <v xml:space="preserve"> </v>
      </c>
      <c r="L131" s="30"/>
    </row>
    <row r="132" spans="2:65" s="1" customFormat="1" ht="10.35" customHeight="1">
      <c r="B132" s="30"/>
      <c r="L132" s="30"/>
    </row>
    <row r="133" spans="2:65" s="10" customFormat="1" ht="29.25" customHeight="1">
      <c r="B133" s="128"/>
      <c r="C133" s="129" t="s">
        <v>117</v>
      </c>
      <c r="D133" s="130" t="s">
        <v>60</v>
      </c>
      <c r="E133" s="130" t="s">
        <v>56</v>
      </c>
      <c r="F133" s="130" t="s">
        <v>57</v>
      </c>
      <c r="G133" s="130" t="s">
        <v>118</v>
      </c>
      <c r="H133" s="130" t="s">
        <v>119</v>
      </c>
      <c r="I133" s="130" t="s">
        <v>120</v>
      </c>
      <c r="J133" s="131" t="s">
        <v>95</v>
      </c>
      <c r="K133" s="132" t="s">
        <v>121</v>
      </c>
      <c r="L133" s="128"/>
      <c r="M133" s="60" t="s">
        <v>1</v>
      </c>
      <c r="N133" s="61" t="s">
        <v>39</v>
      </c>
      <c r="O133" s="61" t="s">
        <v>122</v>
      </c>
      <c r="P133" s="61" t="s">
        <v>123</v>
      </c>
      <c r="Q133" s="61" t="s">
        <v>124</v>
      </c>
      <c r="R133" s="61" t="s">
        <v>125</v>
      </c>
      <c r="S133" s="61" t="s">
        <v>126</v>
      </c>
      <c r="T133" s="62" t="s">
        <v>127</v>
      </c>
    </row>
    <row r="134" spans="2:65" s="1" customFormat="1" ht="22.9" customHeight="1">
      <c r="B134" s="30"/>
      <c r="C134" s="65" t="s">
        <v>91</v>
      </c>
      <c r="J134" s="133">
        <f>BK134</f>
        <v>0</v>
      </c>
      <c r="L134" s="30"/>
      <c r="M134" s="63"/>
      <c r="N134" s="54"/>
      <c r="O134" s="54"/>
      <c r="P134" s="134">
        <f>P135+P157+P179+P182</f>
        <v>0</v>
      </c>
      <c r="Q134" s="54"/>
      <c r="R134" s="134">
        <f>R135+R157+R179+R182</f>
        <v>1.8476509399999999</v>
      </c>
      <c r="S134" s="54"/>
      <c r="T134" s="135">
        <f>T135+T157+T179+T182</f>
        <v>0.26250000000000001</v>
      </c>
      <c r="AT134" s="15" t="s">
        <v>74</v>
      </c>
      <c r="AU134" s="15" t="s">
        <v>97</v>
      </c>
      <c r="BK134" s="136">
        <f>BK135+BK157+BK179+BK182</f>
        <v>0</v>
      </c>
    </row>
    <row r="135" spans="2:65" s="11" customFormat="1" ht="25.9" customHeight="1">
      <c r="B135" s="137"/>
      <c r="D135" s="138" t="s">
        <v>74</v>
      </c>
      <c r="E135" s="139" t="s">
        <v>128</v>
      </c>
      <c r="F135" s="139" t="s">
        <v>129</v>
      </c>
      <c r="I135" s="140"/>
      <c r="J135" s="116">
        <f>BK135</f>
        <v>0</v>
      </c>
      <c r="L135" s="137"/>
      <c r="M135" s="141"/>
      <c r="P135" s="142">
        <f>P136+P139+P155</f>
        <v>0</v>
      </c>
      <c r="R135" s="142">
        <f>R136+R139+R155</f>
        <v>1.4495606999999999</v>
      </c>
      <c r="T135" s="143">
        <f>T136+T139+T155</f>
        <v>0.21</v>
      </c>
      <c r="AR135" s="138" t="s">
        <v>83</v>
      </c>
      <c r="AT135" s="144" t="s">
        <v>74</v>
      </c>
      <c r="AU135" s="144" t="s">
        <v>75</v>
      </c>
      <c r="AY135" s="138" t="s">
        <v>130</v>
      </c>
      <c r="BK135" s="145">
        <f>BK136+BK139+BK155</f>
        <v>0</v>
      </c>
    </row>
    <row r="136" spans="2:65" s="11" customFormat="1" ht="22.9" customHeight="1">
      <c r="B136" s="137"/>
      <c r="D136" s="138" t="s">
        <v>74</v>
      </c>
      <c r="E136" s="146" t="s">
        <v>131</v>
      </c>
      <c r="F136" s="146" t="s">
        <v>132</v>
      </c>
      <c r="I136" s="140"/>
      <c r="J136" s="147">
        <f>BK136</f>
        <v>0</v>
      </c>
      <c r="L136" s="137"/>
      <c r="M136" s="141"/>
      <c r="P136" s="142">
        <f>SUM(P137:P138)</f>
        <v>0</v>
      </c>
      <c r="R136" s="142">
        <f>SUM(R137:R138)</f>
        <v>1.44648</v>
      </c>
      <c r="T136" s="143">
        <f>SUM(T137:T138)</f>
        <v>0</v>
      </c>
      <c r="AR136" s="138" t="s">
        <v>83</v>
      </c>
      <c r="AT136" s="144" t="s">
        <v>74</v>
      </c>
      <c r="AU136" s="144" t="s">
        <v>83</v>
      </c>
      <c r="AY136" s="138" t="s">
        <v>130</v>
      </c>
      <c r="BK136" s="145">
        <f>SUM(BK137:BK138)</f>
        <v>0</v>
      </c>
    </row>
    <row r="137" spans="2:65" s="1" customFormat="1" ht="33" customHeight="1">
      <c r="B137" s="30"/>
      <c r="C137" s="148" t="s">
        <v>83</v>
      </c>
      <c r="D137" s="148" t="s">
        <v>133</v>
      </c>
      <c r="E137" s="149" t="s">
        <v>134</v>
      </c>
      <c r="F137" s="150" t="s">
        <v>135</v>
      </c>
      <c r="G137" s="151" t="s">
        <v>136</v>
      </c>
      <c r="H137" s="152">
        <v>35</v>
      </c>
      <c r="I137" s="153"/>
      <c r="J137" s="154">
        <f>ROUND(I137*H137,2)</f>
        <v>0</v>
      </c>
      <c r="K137" s="155"/>
      <c r="L137" s="30"/>
      <c r="M137" s="156" t="s">
        <v>1</v>
      </c>
      <c r="N137" s="118" t="s">
        <v>41</v>
      </c>
      <c r="P137" s="157">
        <f>O137*H137</f>
        <v>0</v>
      </c>
      <c r="Q137" s="157">
        <v>4.1327999999999997E-2</v>
      </c>
      <c r="R137" s="157">
        <f>Q137*H137</f>
        <v>1.44648</v>
      </c>
      <c r="S137" s="157">
        <v>0</v>
      </c>
      <c r="T137" s="158">
        <f>S137*H137</f>
        <v>0</v>
      </c>
      <c r="AR137" s="159" t="s">
        <v>137</v>
      </c>
      <c r="AT137" s="159" t="s">
        <v>133</v>
      </c>
      <c r="AU137" s="159" t="s">
        <v>87</v>
      </c>
      <c r="AY137" s="15" t="s">
        <v>130</v>
      </c>
      <c r="BE137" s="160">
        <f>IF(N137="základná",J137,0)</f>
        <v>0</v>
      </c>
      <c r="BF137" s="160">
        <f>IF(N137="znížená",J137,0)</f>
        <v>0</v>
      </c>
      <c r="BG137" s="160">
        <f>IF(N137="zákl. prenesená",J137,0)</f>
        <v>0</v>
      </c>
      <c r="BH137" s="160">
        <f>IF(N137="zníž. prenesená",J137,0)</f>
        <v>0</v>
      </c>
      <c r="BI137" s="160">
        <f>IF(N137="nulová",J137,0)</f>
        <v>0</v>
      </c>
      <c r="BJ137" s="15" t="s">
        <v>87</v>
      </c>
      <c r="BK137" s="160">
        <f>ROUND(I137*H137,2)</f>
        <v>0</v>
      </c>
      <c r="BL137" s="15" t="s">
        <v>137</v>
      </c>
      <c r="BM137" s="159" t="s">
        <v>138</v>
      </c>
    </row>
    <row r="138" spans="2:65" s="12" customFormat="1">
      <c r="B138" s="161"/>
      <c r="D138" s="162" t="s">
        <v>139</v>
      </c>
      <c r="E138" s="163" t="s">
        <v>1</v>
      </c>
      <c r="F138" s="164" t="s">
        <v>85</v>
      </c>
      <c r="H138" s="165">
        <v>35</v>
      </c>
      <c r="I138" s="166"/>
      <c r="L138" s="161"/>
      <c r="M138" s="167"/>
      <c r="T138" s="168"/>
      <c r="AT138" s="163" t="s">
        <v>139</v>
      </c>
      <c r="AU138" s="163" t="s">
        <v>87</v>
      </c>
      <c r="AV138" s="12" t="s">
        <v>87</v>
      </c>
      <c r="AW138" s="12" t="s">
        <v>32</v>
      </c>
      <c r="AX138" s="12" t="s">
        <v>83</v>
      </c>
      <c r="AY138" s="163" t="s">
        <v>130</v>
      </c>
    </row>
    <row r="139" spans="2:65" s="11" customFormat="1" ht="22.9" customHeight="1">
      <c r="B139" s="137"/>
      <c r="D139" s="138" t="s">
        <v>74</v>
      </c>
      <c r="E139" s="146" t="s">
        <v>140</v>
      </c>
      <c r="F139" s="146" t="s">
        <v>141</v>
      </c>
      <c r="I139" s="140"/>
      <c r="J139" s="147">
        <f>BK139</f>
        <v>0</v>
      </c>
      <c r="L139" s="137"/>
      <c r="M139" s="141"/>
      <c r="P139" s="142">
        <f>SUM(P140:P154)</f>
        <v>0</v>
      </c>
      <c r="R139" s="142">
        <f>SUM(R140:R154)</f>
        <v>3.0807E-3</v>
      </c>
      <c r="T139" s="143">
        <f>SUM(T140:T154)</f>
        <v>0.21</v>
      </c>
      <c r="AR139" s="138" t="s">
        <v>83</v>
      </c>
      <c r="AT139" s="144" t="s">
        <v>74</v>
      </c>
      <c r="AU139" s="144" t="s">
        <v>83</v>
      </c>
      <c r="AY139" s="138" t="s">
        <v>130</v>
      </c>
      <c r="BK139" s="145">
        <f>SUM(BK140:BK154)</f>
        <v>0</v>
      </c>
    </row>
    <row r="140" spans="2:65" s="1" customFormat="1" ht="16.5" customHeight="1">
      <c r="B140" s="30"/>
      <c r="C140" s="148" t="s">
        <v>87</v>
      </c>
      <c r="D140" s="148" t="s">
        <v>133</v>
      </c>
      <c r="E140" s="149" t="s">
        <v>142</v>
      </c>
      <c r="F140" s="150" t="s">
        <v>143</v>
      </c>
      <c r="G140" s="151" t="s">
        <v>136</v>
      </c>
      <c r="H140" s="152">
        <v>55</v>
      </c>
      <c r="I140" s="153"/>
      <c r="J140" s="154">
        <f>ROUND(I140*H140,2)</f>
        <v>0</v>
      </c>
      <c r="K140" s="155"/>
      <c r="L140" s="30"/>
      <c r="M140" s="156" t="s">
        <v>1</v>
      </c>
      <c r="N140" s="118" t="s">
        <v>41</v>
      </c>
      <c r="P140" s="157">
        <f>O140*H140</f>
        <v>0</v>
      </c>
      <c r="Q140" s="157">
        <v>4.8999999999999998E-5</v>
      </c>
      <c r="R140" s="157">
        <f>Q140*H140</f>
        <v>2.6949999999999999E-3</v>
      </c>
      <c r="S140" s="157">
        <v>0</v>
      </c>
      <c r="T140" s="158">
        <f>S140*H140</f>
        <v>0</v>
      </c>
      <c r="AR140" s="159" t="s">
        <v>137</v>
      </c>
      <c r="AT140" s="159" t="s">
        <v>133</v>
      </c>
      <c r="AU140" s="159" t="s">
        <v>87</v>
      </c>
      <c r="AY140" s="15" t="s">
        <v>130</v>
      </c>
      <c r="BE140" s="160">
        <f>IF(N140="základná",J140,0)</f>
        <v>0</v>
      </c>
      <c r="BF140" s="160">
        <f>IF(N140="znížená",J140,0)</f>
        <v>0</v>
      </c>
      <c r="BG140" s="160">
        <f>IF(N140="zákl. prenesená",J140,0)</f>
        <v>0</v>
      </c>
      <c r="BH140" s="160">
        <f>IF(N140="zníž. prenesená",J140,0)</f>
        <v>0</v>
      </c>
      <c r="BI140" s="160">
        <f>IF(N140="nulová",J140,0)</f>
        <v>0</v>
      </c>
      <c r="BJ140" s="15" t="s">
        <v>87</v>
      </c>
      <c r="BK140" s="160">
        <f>ROUND(I140*H140,2)</f>
        <v>0</v>
      </c>
      <c r="BL140" s="15" t="s">
        <v>137</v>
      </c>
      <c r="BM140" s="159" t="s">
        <v>144</v>
      </c>
    </row>
    <row r="141" spans="2:65" s="12" customFormat="1">
      <c r="B141" s="161"/>
      <c r="D141" s="162" t="s">
        <v>139</v>
      </c>
      <c r="E141" s="163" t="s">
        <v>1</v>
      </c>
      <c r="F141" s="164" t="s">
        <v>145</v>
      </c>
      <c r="H141" s="165">
        <v>55</v>
      </c>
      <c r="I141" s="166"/>
      <c r="L141" s="161"/>
      <c r="M141" s="167"/>
      <c r="T141" s="168"/>
      <c r="AT141" s="163" t="s">
        <v>139</v>
      </c>
      <c r="AU141" s="163" t="s">
        <v>87</v>
      </c>
      <c r="AV141" s="12" t="s">
        <v>87</v>
      </c>
      <c r="AW141" s="12" t="s">
        <v>32</v>
      </c>
      <c r="AX141" s="12" t="s">
        <v>75</v>
      </c>
      <c r="AY141" s="163" t="s">
        <v>130</v>
      </c>
    </row>
    <row r="142" spans="2:65" s="13" customFormat="1">
      <c r="B142" s="169"/>
      <c r="D142" s="162" t="s">
        <v>139</v>
      </c>
      <c r="E142" s="170" t="s">
        <v>1</v>
      </c>
      <c r="F142" s="171" t="s">
        <v>146</v>
      </c>
      <c r="H142" s="172">
        <v>55</v>
      </c>
      <c r="I142" s="173"/>
      <c r="L142" s="169"/>
      <c r="M142" s="174"/>
      <c r="T142" s="175"/>
      <c r="AT142" s="170" t="s">
        <v>139</v>
      </c>
      <c r="AU142" s="170" t="s">
        <v>87</v>
      </c>
      <c r="AV142" s="13" t="s">
        <v>137</v>
      </c>
      <c r="AW142" s="13" t="s">
        <v>32</v>
      </c>
      <c r="AX142" s="13" t="s">
        <v>83</v>
      </c>
      <c r="AY142" s="170" t="s">
        <v>130</v>
      </c>
    </row>
    <row r="143" spans="2:65" s="1" customFormat="1" ht="24.2" customHeight="1">
      <c r="B143" s="30"/>
      <c r="C143" s="148" t="s">
        <v>147</v>
      </c>
      <c r="D143" s="148" t="s">
        <v>133</v>
      </c>
      <c r="E143" s="149" t="s">
        <v>148</v>
      </c>
      <c r="F143" s="150" t="s">
        <v>149</v>
      </c>
      <c r="G143" s="151" t="s">
        <v>136</v>
      </c>
      <c r="H143" s="152">
        <v>35</v>
      </c>
      <c r="I143" s="153"/>
      <c r="J143" s="154">
        <f>ROUND(I143*H143,2)</f>
        <v>0</v>
      </c>
      <c r="K143" s="155"/>
      <c r="L143" s="30"/>
      <c r="M143" s="156" t="s">
        <v>1</v>
      </c>
      <c r="N143" s="118" t="s">
        <v>41</v>
      </c>
      <c r="P143" s="157">
        <f>O143*H143</f>
        <v>0</v>
      </c>
      <c r="Q143" s="157">
        <v>1.102E-5</v>
      </c>
      <c r="R143" s="157">
        <f>Q143*H143</f>
        <v>3.857E-4</v>
      </c>
      <c r="S143" s="157">
        <v>6.0000000000000001E-3</v>
      </c>
      <c r="T143" s="158">
        <f>S143*H143</f>
        <v>0.21</v>
      </c>
      <c r="AR143" s="159" t="s">
        <v>137</v>
      </c>
      <c r="AT143" s="159" t="s">
        <v>133</v>
      </c>
      <c r="AU143" s="159" t="s">
        <v>87</v>
      </c>
      <c r="AY143" s="15" t="s">
        <v>130</v>
      </c>
      <c r="BE143" s="160">
        <f>IF(N143="základná",J143,0)</f>
        <v>0</v>
      </c>
      <c r="BF143" s="160">
        <f>IF(N143="znížená",J143,0)</f>
        <v>0</v>
      </c>
      <c r="BG143" s="160">
        <f>IF(N143="zákl. prenesená",J143,0)</f>
        <v>0</v>
      </c>
      <c r="BH143" s="160">
        <f>IF(N143="zníž. prenesená",J143,0)</f>
        <v>0</v>
      </c>
      <c r="BI143" s="160">
        <f>IF(N143="nulová",J143,0)</f>
        <v>0</v>
      </c>
      <c r="BJ143" s="15" t="s">
        <v>87</v>
      </c>
      <c r="BK143" s="160">
        <f>ROUND(I143*H143,2)</f>
        <v>0</v>
      </c>
      <c r="BL143" s="15" t="s">
        <v>137</v>
      </c>
      <c r="BM143" s="159" t="s">
        <v>150</v>
      </c>
    </row>
    <row r="144" spans="2:65" s="12" customFormat="1">
      <c r="B144" s="161"/>
      <c r="D144" s="162" t="s">
        <v>139</v>
      </c>
      <c r="E144" s="163" t="s">
        <v>1</v>
      </c>
      <c r="F144" s="164" t="s">
        <v>85</v>
      </c>
      <c r="H144" s="165">
        <v>35</v>
      </c>
      <c r="I144" s="166"/>
      <c r="L144" s="161"/>
      <c r="M144" s="167"/>
      <c r="T144" s="168"/>
      <c r="AT144" s="163" t="s">
        <v>139</v>
      </c>
      <c r="AU144" s="163" t="s">
        <v>87</v>
      </c>
      <c r="AV144" s="12" t="s">
        <v>87</v>
      </c>
      <c r="AW144" s="12" t="s">
        <v>32</v>
      </c>
      <c r="AX144" s="12" t="s">
        <v>83</v>
      </c>
      <c r="AY144" s="163" t="s">
        <v>130</v>
      </c>
    </row>
    <row r="145" spans="2:65" s="1" customFormat="1" ht="21.75" customHeight="1">
      <c r="B145" s="30"/>
      <c r="C145" s="148" t="s">
        <v>137</v>
      </c>
      <c r="D145" s="148" t="s">
        <v>133</v>
      </c>
      <c r="E145" s="149" t="s">
        <v>151</v>
      </c>
      <c r="F145" s="150" t="s">
        <v>152</v>
      </c>
      <c r="G145" s="151" t="s">
        <v>153</v>
      </c>
      <c r="H145" s="152">
        <v>0.26300000000000001</v>
      </c>
      <c r="I145" s="153"/>
      <c r="J145" s="154">
        <f>ROUND(I145*H145,2)</f>
        <v>0</v>
      </c>
      <c r="K145" s="155"/>
      <c r="L145" s="30"/>
      <c r="M145" s="156" t="s">
        <v>1</v>
      </c>
      <c r="N145" s="118" t="s">
        <v>41</v>
      </c>
      <c r="P145" s="157">
        <f>O145*H145</f>
        <v>0</v>
      </c>
      <c r="Q145" s="157">
        <v>0</v>
      </c>
      <c r="R145" s="157">
        <f>Q145*H145</f>
        <v>0</v>
      </c>
      <c r="S145" s="157">
        <v>0</v>
      </c>
      <c r="T145" s="158">
        <f>S145*H145</f>
        <v>0</v>
      </c>
      <c r="AR145" s="159" t="s">
        <v>137</v>
      </c>
      <c r="AT145" s="159" t="s">
        <v>133</v>
      </c>
      <c r="AU145" s="159" t="s">
        <v>87</v>
      </c>
      <c r="AY145" s="15" t="s">
        <v>130</v>
      </c>
      <c r="BE145" s="160">
        <f>IF(N145="základná",J145,0)</f>
        <v>0</v>
      </c>
      <c r="BF145" s="160">
        <f>IF(N145="znížená",J145,0)</f>
        <v>0</v>
      </c>
      <c r="BG145" s="160">
        <f>IF(N145="zákl. prenesená",J145,0)</f>
        <v>0</v>
      </c>
      <c r="BH145" s="160">
        <f>IF(N145="zníž. prenesená",J145,0)</f>
        <v>0</v>
      </c>
      <c r="BI145" s="160">
        <f>IF(N145="nulová",J145,0)</f>
        <v>0</v>
      </c>
      <c r="BJ145" s="15" t="s">
        <v>87</v>
      </c>
      <c r="BK145" s="160">
        <f>ROUND(I145*H145,2)</f>
        <v>0</v>
      </c>
      <c r="BL145" s="15" t="s">
        <v>137</v>
      </c>
      <c r="BM145" s="159" t="s">
        <v>154</v>
      </c>
    </row>
    <row r="146" spans="2:65" s="1" customFormat="1" ht="21.75" customHeight="1">
      <c r="B146" s="30"/>
      <c r="C146" s="148" t="s">
        <v>155</v>
      </c>
      <c r="D146" s="148" t="s">
        <v>133</v>
      </c>
      <c r="E146" s="149" t="s">
        <v>156</v>
      </c>
      <c r="F146" s="150" t="s">
        <v>157</v>
      </c>
      <c r="G146" s="151" t="s">
        <v>153</v>
      </c>
      <c r="H146" s="152">
        <v>0.26300000000000001</v>
      </c>
      <c r="I146" s="153"/>
      <c r="J146" s="154">
        <f>ROUND(I146*H146,2)</f>
        <v>0</v>
      </c>
      <c r="K146" s="155"/>
      <c r="L146" s="30"/>
      <c r="M146" s="156" t="s">
        <v>1</v>
      </c>
      <c r="N146" s="118" t="s">
        <v>41</v>
      </c>
      <c r="P146" s="157">
        <f>O146*H146</f>
        <v>0</v>
      </c>
      <c r="Q146" s="157">
        <v>0</v>
      </c>
      <c r="R146" s="157">
        <f>Q146*H146</f>
        <v>0</v>
      </c>
      <c r="S146" s="157">
        <v>0</v>
      </c>
      <c r="T146" s="158">
        <f>S146*H146</f>
        <v>0</v>
      </c>
      <c r="AR146" s="159" t="s">
        <v>137</v>
      </c>
      <c r="AT146" s="159" t="s">
        <v>133</v>
      </c>
      <c r="AU146" s="159" t="s">
        <v>87</v>
      </c>
      <c r="AY146" s="15" t="s">
        <v>130</v>
      </c>
      <c r="BE146" s="160">
        <f>IF(N146="základná",J146,0)</f>
        <v>0</v>
      </c>
      <c r="BF146" s="160">
        <f>IF(N146="znížená",J146,0)</f>
        <v>0</v>
      </c>
      <c r="BG146" s="160">
        <f>IF(N146="zákl. prenesená",J146,0)</f>
        <v>0</v>
      </c>
      <c r="BH146" s="160">
        <f>IF(N146="zníž. prenesená",J146,0)</f>
        <v>0</v>
      </c>
      <c r="BI146" s="160">
        <f>IF(N146="nulová",J146,0)</f>
        <v>0</v>
      </c>
      <c r="BJ146" s="15" t="s">
        <v>87</v>
      </c>
      <c r="BK146" s="160">
        <f>ROUND(I146*H146,2)</f>
        <v>0</v>
      </c>
      <c r="BL146" s="15" t="s">
        <v>137</v>
      </c>
      <c r="BM146" s="159" t="s">
        <v>158</v>
      </c>
    </row>
    <row r="147" spans="2:65" s="1" customFormat="1" ht="24.2" customHeight="1">
      <c r="B147" s="30"/>
      <c r="C147" s="148" t="s">
        <v>131</v>
      </c>
      <c r="D147" s="148" t="s">
        <v>133</v>
      </c>
      <c r="E147" s="149" t="s">
        <v>159</v>
      </c>
      <c r="F147" s="150" t="s">
        <v>160</v>
      </c>
      <c r="G147" s="151" t="s">
        <v>153</v>
      </c>
      <c r="H147" s="152">
        <v>5.26</v>
      </c>
      <c r="I147" s="153"/>
      <c r="J147" s="154">
        <f>ROUND(I147*H147,2)</f>
        <v>0</v>
      </c>
      <c r="K147" s="155"/>
      <c r="L147" s="30"/>
      <c r="M147" s="156" t="s">
        <v>1</v>
      </c>
      <c r="N147" s="118" t="s">
        <v>41</v>
      </c>
      <c r="P147" s="157">
        <f>O147*H147</f>
        <v>0</v>
      </c>
      <c r="Q147" s="157">
        <v>0</v>
      </c>
      <c r="R147" s="157">
        <f>Q147*H147</f>
        <v>0</v>
      </c>
      <c r="S147" s="157">
        <v>0</v>
      </c>
      <c r="T147" s="158">
        <f>S147*H147</f>
        <v>0</v>
      </c>
      <c r="AR147" s="159" t="s">
        <v>137</v>
      </c>
      <c r="AT147" s="159" t="s">
        <v>133</v>
      </c>
      <c r="AU147" s="159" t="s">
        <v>87</v>
      </c>
      <c r="AY147" s="15" t="s">
        <v>130</v>
      </c>
      <c r="BE147" s="160">
        <f>IF(N147="základná",J147,0)</f>
        <v>0</v>
      </c>
      <c r="BF147" s="160">
        <f>IF(N147="znížená",J147,0)</f>
        <v>0</v>
      </c>
      <c r="BG147" s="160">
        <f>IF(N147="zákl. prenesená",J147,0)</f>
        <v>0</v>
      </c>
      <c r="BH147" s="160">
        <f>IF(N147="zníž. prenesená",J147,0)</f>
        <v>0</v>
      </c>
      <c r="BI147" s="160">
        <f>IF(N147="nulová",J147,0)</f>
        <v>0</v>
      </c>
      <c r="BJ147" s="15" t="s">
        <v>87</v>
      </c>
      <c r="BK147" s="160">
        <f>ROUND(I147*H147,2)</f>
        <v>0</v>
      </c>
      <c r="BL147" s="15" t="s">
        <v>137</v>
      </c>
      <c r="BM147" s="159" t="s">
        <v>161</v>
      </c>
    </row>
    <row r="148" spans="2:65" s="12" customFormat="1">
      <c r="B148" s="161"/>
      <c r="D148" s="162" t="s">
        <v>139</v>
      </c>
      <c r="F148" s="164" t="s">
        <v>162</v>
      </c>
      <c r="H148" s="165">
        <v>5.26</v>
      </c>
      <c r="I148" s="166"/>
      <c r="L148" s="161"/>
      <c r="M148" s="167"/>
      <c r="T148" s="168"/>
      <c r="AT148" s="163" t="s">
        <v>139</v>
      </c>
      <c r="AU148" s="163" t="s">
        <v>87</v>
      </c>
      <c r="AV148" s="12" t="s">
        <v>87</v>
      </c>
      <c r="AW148" s="12" t="s">
        <v>4</v>
      </c>
      <c r="AX148" s="12" t="s">
        <v>83</v>
      </c>
      <c r="AY148" s="163" t="s">
        <v>130</v>
      </c>
    </row>
    <row r="149" spans="2:65" s="1" customFormat="1" ht="24.2" customHeight="1">
      <c r="B149" s="30"/>
      <c r="C149" s="148" t="s">
        <v>163</v>
      </c>
      <c r="D149" s="148" t="s">
        <v>133</v>
      </c>
      <c r="E149" s="149" t="s">
        <v>164</v>
      </c>
      <c r="F149" s="150" t="s">
        <v>165</v>
      </c>
      <c r="G149" s="151" t="s">
        <v>153</v>
      </c>
      <c r="H149" s="152">
        <v>0.26300000000000001</v>
      </c>
      <c r="I149" s="153"/>
      <c r="J149" s="154">
        <f>ROUND(I149*H149,2)</f>
        <v>0</v>
      </c>
      <c r="K149" s="155"/>
      <c r="L149" s="30"/>
      <c r="M149" s="156" t="s">
        <v>1</v>
      </c>
      <c r="N149" s="118" t="s">
        <v>41</v>
      </c>
      <c r="P149" s="157">
        <f>O149*H149</f>
        <v>0</v>
      </c>
      <c r="Q149" s="157">
        <v>0</v>
      </c>
      <c r="R149" s="157">
        <f>Q149*H149</f>
        <v>0</v>
      </c>
      <c r="S149" s="157">
        <v>0</v>
      </c>
      <c r="T149" s="158">
        <f>S149*H149</f>
        <v>0</v>
      </c>
      <c r="AR149" s="159" t="s">
        <v>137</v>
      </c>
      <c r="AT149" s="159" t="s">
        <v>133</v>
      </c>
      <c r="AU149" s="159" t="s">
        <v>87</v>
      </c>
      <c r="AY149" s="15" t="s">
        <v>130</v>
      </c>
      <c r="BE149" s="160">
        <f>IF(N149="základná",J149,0)</f>
        <v>0</v>
      </c>
      <c r="BF149" s="160">
        <f>IF(N149="znížená",J149,0)</f>
        <v>0</v>
      </c>
      <c r="BG149" s="160">
        <f>IF(N149="zákl. prenesená",J149,0)</f>
        <v>0</v>
      </c>
      <c r="BH149" s="160">
        <f>IF(N149="zníž. prenesená",J149,0)</f>
        <v>0</v>
      </c>
      <c r="BI149" s="160">
        <f>IF(N149="nulová",J149,0)</f>
        <v>0</v>
      </c>
      <c r="BJ149" s="15" t="s">
        <v>87</v>
      </c>
      <c r="BK149" s="160">
        <f>ROUND(I149*H149,2)</f>
        <v>0</v>
      </c>
      <c r="BL149" s="15" t="s">
        <v>137</v>
      </c>
      <c r="BM149" s="159" t="s">
        <v>166</v>
      </c>
    </row>
    <row r="150" spans="2:65" s="1" customFormat="1" ht="24.2" customHeight="1">
      <c r="B150" s="30"/>
      <c r="C150" s="148" t="s">
        <v>167</v>
      </c>
      <c r="D150" s="148" t="s">
        <v>133</v>
      </c>
      <c r="E150" s="149" t="s">
        <v>168</v>
      </c>
      <c r="F150" s="150" t="s">
        <v>169</v>
      </c>
      <c r="G150" s="151" t="s">
        <v>153</v>
      </c>
      <c r="H150" s="152">
        <v>1.3149999999999999</v>
      </c>
      <c r="I150" s="153"/>
      <c r="J150" s="154">
        <f>ROUND(I150*H150,2)</f>
        <v>0</v>
      </c>
      <c r="K150" s="155"/>
      <c r="L150" s="30"/>
      <c r="M150" s="156" t="s">
        <v>1</v>
      </c>
      <c r="N150" s="118" t="s">
        <v>41</v>
      </c>
      <c r="P150" s="157">
        <f>O150*H150</f>
        <v>0</v>
      </c>
      <c r="Q150" s="157">
        <v>0</v>
      </c>
      <c r="R150" s="157">
        <f>Q150*H150</f>
        <v>0</v>
      </c>
      <c r="S150" s="157">
        <v>0</v>
      </c>
      <c r="T150" s="158">
        <f>S150*H150</f>
        <v>0</v>
      </c>
      <c r="AR150" s="159" t="s">
        <v>137</v>
      </c>
      <c r="AT150" s="159" t="s">
        <v>133</v>
      </c>
      <c r="AU150" s="159" t="s">
        <v>87</v>
      </c>
      <c r="AY150" s="15" t="s">
        <v>130</v>
      </c>
      <c r="BE150" s="160">
        <f>IF(N150="základná",J150,0)</f>
        <v>0</v>
      </c>
      <c r="BF150" s="160">
        <f>IF(N150="znížená",J150,0)</f>
        <v>0</v>
      </c>
      <c r="BG150" s="160">
        <f>IF(N150="zákl. prenesená",J150,0)</f>
        <v>0</v>
      </c>
      <c r="BH150" s="160">
        <f>IF(N150="zníž. prenesená",J150,0)</f>
        <v>0</v>
      </c>
      <c r="BI150" s="160">
        <f>IF(N150="nulová",J150,0)</f>
        <v>0</v>
      </c>
      <c r="BJ150" s="15" t="s">
        <v>87</v>
      </c>
      <c r="BK150" s="160">
        <f>ROUND(I150*H150,2)</f>
        <v>0</v>
      </c>
      <c r="BL150" s="15" t="s">
        <v>137</v>
      </c>
      <c r="BM150" s="159" t="s">
        <v>170</v>
      </c>
    </row>
    <row r="151" spans="2:65" s="12" customFormat="1">
      <c r="B151" s="161"/>
      <c r="D151" s="162" t="s">
        <v>139</v>
      </c>
      <c r="F151" s="164" t="s">
        <v>171</v>
      </c>
      <c r="H151" s="165">
        <v>1.3149999999999999</v>
      </c>
      <c r="I151" s="166"/>
      <c r="L151" s="161"/>
      <c r="M151" s="167"/>
      <c r="T151" s="168"/>
      <c r="AT151" s="163" t="s">
        <v>139</v>
      </c>
      <c r="AU151" s="163" t="s">
        <v>87</v>
      </c>
      <c r="AV151" s="12" t="s">
        <v>87</v>
      </c>
      <c r="AW151" s="12" t="s">
        <v>4</v>
      </c>
      <c r="AX151" s="12" t="s">
        <v>83</v>
      </c>
      <c r="AY151" s="163" t="s">
        <v>130</v>
      </c>
    </row>
    <row r="152" spans="2:65" s="1" customFormat="1" ht="24.2" customHeight="1">
      <c r="B152" s="30"/>
      <c r="C152" s="148" t="s">
        <v>140</v>
      </c>
      <c r="D152" s="148" t="s">
        <v>133</v>
      </c>
      <c r="E152" s="149" t="s">
        <v>172</v>
      </c>
      <c r="F152" s="150" t="s">
        <v>173</v>
      </c>
      <c r="G152" s="151" t="s">
        <v>153</v>
      </c>
      <c r="H152" s="152">
        <v>0.26300000000000001</v>
      </c>
      <c r="I152" s="153"/>
      <c r="J152" s="154">
        <f>ROUND(I152*H152,2)</f>
        <v>0</v>
      </c>
      <c r="K152" s="155"/>
      <c r="L152" s="30"/>
      <c r="M152" s="156" t="s">
        <v>1</v>
      </c>
      <c r="N152" s="118" t="s">
        <v>41</v>
      </c>
      <c r="P152" s="157">
        <f>O152*H152</f>
        <v>0</v>
      </c>
      <c r="Q152" s="157">
        <v>0</v>
      </c>
      <c r="R152" s="157">
        <f>Q152*H152</f>
        <v>0</v>
      </c>
      <c r="S152" s="157">
        <v>0</v>
      </c>
      <c r="T152" s="158">
        <f>S152*H152</f>
        <v>0</v>
      </c>
      <c r="AR152" s="159" t="s">
        <v>137</v>
      </c>
      <c r="AT152" s="159" t="s">
        <v>133</v>
      </c>
      <c r="AU152" s="159" t="s">
        <v>87</v>
      </c>
      <c r="AY152" s="15" t="s">
        <v>130</v>
      </c>
      <c r="BE152" s="160">
        <f>IF(N152="základná",J152,0)</f>
        <v>0</v>
      </c>
      <c r="BF152" s="160">
        <f>IF(N152="znížená",J152,0)</f>
        <v>0</v>
      </c>
      <c r="BG152" s="160">
        <f>IF(N152="zákl. prenesená",J152,0)</f>
        <v>0</v>
      </c>
      <c r="BH152" s="160">
        <f>IF(N152="zníž. prenesená",J152,0)</f>
        <v>0</v>
      </c>
      <c r="BI152" s="160">
        <f>IF(N152="nulová",J152,0)</f>
        <v>0</v>
      </c>
      <c r="BJ152" s="15" t="s">
        <v>87</v>
      </c>
      <c r="BK152" s="160">
        <f>ROUND(I152*H152,2)</f>
        <v>0</v>
      </c>
      <c r="BL152" s="15" t="s">
        <v>137</v>
      </c>
      <c r="BM152" s="159" t="s">
        <v>174</v>
      </c>
    </row>
    <row r="153" spans="2:65" s="1" customFormat="1" ht="24.2" customHeight="1">
      <c r="B153" s="30"/>
      <c r="C153" s="148" t="s">
        <v>175</v>
      </c>
      <c r="D153" s="148" t="s">
        <v>133</v>
      </c>
      <c r="E153" s="149" t="s">
        <v>176</v>
      </c>
      <c r="F153" s="150" t="s">
        <v>177</v>
      </c>
      <c r="G153" s="151" t="s">
        <v>153</v>
      </c>
      <c r="H153" s="152">
        <v>0.26300000000000001</v>
      </c>
      <c r="I153" s="153"/>
      <c r="J153" s="154">
        <f>ROUND(I153*H153,2)</f>
        <v>0</v>
      </c>
      <c r="K153" s="155"/>
      <c r="L153" s="30"/>
      <c r="M153" s="156" t="s">
        <v>1</v>
      </c>
      <c r="N153" s="118" t="s">
        <v>41</v>
      </c>
      <c r="P153" s="157">
        <f>O153*H153</f>
        <v>0</v>
      </c>
      <c r="Q153" s="157">
        <v>0</v>
      </c>
      <c r="R153" s="157">
        <f>Q153*H153</f>
        <v>0</v>
      </c>
      <c r="S153" s="157">
        <v>0</v>
      </c>
      <c r="T153" s="158">
        <f>S153*H153</f>
        <v>0</v>
      </c>
      <c r="AR153" s="159" t="s">
        <v>137</v>
      </c>
      <c r="AT153" s="159" t="s">
        <v>133</v>
      </c>
      <c r="AU153" s="159" t="s">
        <v>87</v>
      </c>
      <c r="AY153" s="15" t="s">
        <v>130</v>
      </c>
      <c r="BE153" s="160">
        <f>IF(N153="základná",J153,0)</f>
        <v>0</v>
      </c>
      <c r="BF153" s="160">
        <f>IF(N153="znížená",J153,0)</f>
        <v>0</v>
      </c>
      <c r="BG153" s="160">
        <f>IF(N153="zákl. prenesená",J153,0)</f>
        <v>0</v>
      </c>
      <c r="BH153" s="160">
        <f>IF(N153="zníž. prenesená",J153,0)</f>
        <v>0</v>
      </c>
      <c r="BI153" s="160">
        <f>IF(N153="nulová",J153,0)</f>
        <v>0</v>
      </c>
      <c r="BJ153" s="15" t="s">
        <v>87</v>
      </c>
      <c r="BK153" s="160">
        <f>ROUND(I153*H153,2)</f>
        <v>0</v>
      </c>
      <c r="BL153" s="15" t="s">
        <v>137</v>
      </c>
      <c r="BM153" s="159" t="s">
        <v>178</v>
      </c>
    </row>
    <row r="154" spans="2:65" s="1" customFormat="1" ht="16.5" customHeight="1">
      <c r="B154" s="30"/>
      <c r="C154" s="148" t="s">
        <v>179</v>
      </c>
      <c r="D154" s="148" t="s">
        <v>133</v>
      </c>
      <c r="E154" s="149" t="s">
        <v>180</v>
      </c>
      <c r="F154" s="150" t="s">
        <v>181</v>
      </c>
      <c r="G154" s="151" t="s">
        <v>153</v>
      </c>
      <c r="H154" s="152">
        <v>0.26300000000000001</v>
      </c>
      <c r="I154" s="153"/>
      <c r="J154" s="154">
        <f>ROUND(I154*H154,2)</f>
        <v>0</v>
      </c>
      <c r="K154" s="155"/>
      <c r="L154" s="30"/>
      <c r="M154" s="156" t="s">
        <v>1</v>
      </c>
      <c r="N154" s="118" t="s">
        <v>41</v>
      </c>
      <c r="P154" s="157">
        <f>O154*H154</f>
        <v>0</v>
      </c>
      <c r="Q154" s="157">
        <v>0</v>
      </c>
      <c r="R154" s="157">
        <f>Q154*H154</f>
        <v>0</v>
      </c>
      <c r="S154" s="157">
        <v>0</v>
      </c>
      <c r="T154" s="158">
        <f>S154*H154</f>
        <v>0</v>
      </c>
      <c r="AR154" s="159" t="s">
        <v>137</v>
      </c>
      <c r="AT154" s="159" t="s">
        <v>133</v>
      </c>
      <c r="AU154" s="159" t="s">
        <v>87</v>
      </c>
      <c r="AY154" s="15" t="s">
        <v>130</v>
      </c>
      <c r="BE154" s="160">
        <f>IF(N154="základná",J154,0)</f>
        <v>0</v>
      </c>
      <c r="BF154" s="160">
        <f>IF(N154="znížená",J154,0)</f>
        <v>0</v>
      </c>
      <c r="BG154" s="160">
        <f>IF(N154="zákl. prenesená",J154,0)</f>
        <v>0</v>
      </c>
      <c r="BH154" s="160">
        <f>IF(N154="zníž. prenesená",J154,0)</f>
        <v>0</v>
      </c>
      <c r="BI154" s="160">
        <f>IF(N154="nulová",J154,0)</f>
        <v>0</v>
      </c>
      <c r="BJ154" s="15" t="s">
        <v>87</v>
      </c>
      <c r="BK154" s="160">
        <f>ROUND(I154*H154,2)</f>
        <v>0</v>
      </c>
      <c r="BL154" s="15" t="s">
        <v>137</v>
      </c>
      <c r="BM154" s="159" t="s">
        <v>182</v>
      </c>
    </row>
    <row r="155" spans="2:65" s="11" customFormat="1" ht="22.9" customHeight="1">
      <c r="B155" s="137"/>
      <c r="D155" s="138" t="s">
        <v>74</v>
      </c>
      <c r="E155" s="146" t="s">
        <v>183</v>
      </c>
      <c r="F155" s="146" t="s">
        <v>184</v>
      </c>
      <c r="I155" s="140"/>
      <c r="J155" s="147">
        <f>BK155</f>
        <v>0</v>
      </c>
      <c r="L155" s="137"/>
      <c r="M155" s="141"/>
      <c r="P155" s="142">
        <f>P156</f>
        <v>0</v>
      </c>
      <c r="R155" s="142">
        <f>R156</f>
        <v>0</v>
      </c>
      <c r="T155" s="143">
        <f>T156</f>
        <v>0</v>
      </c>
      <c r="AR155" s="138" t="s">
        <v>83</v>
      </c>
      <c r="AT155" s="144" t="s">
        <v>74</v>
      </c>
      <c r="AU155" s="144" t="s">
        <v>83</v>
      </c>
      <c r="AY155" s="138" t="s">
        <v>130</v>
      </c>
      <c r="BK155" s="145">
        <f>BK156</f>
        <v>0</v>
      </c>
    </row>
    <row r="156" spans="2:65" s="1" customFormat="1" ht="24.2" customHeight="1">
      <c r="B156" s="30"/>
      <c r="C156" s="148" t="s">
        <v>185</v>
      </c>
      <c r="D156" s="148" t="s">
        <v>133</v>
      </c>
      <c r="E156" s="149" t="s">
        <v>186</v>
      </c>
      <c r="F156" s="150" t="s">
        <v>187</v>
      </c>
      <c r="G156" s="151" t="s">
        <v>153</v>
      </c>
      <c r="H156" s="152">
        <v>1.45</v>
      </c>
      <c r="I156" s="153"/>
      <c r="J156" s="154">
        <f>ROUND(I156*H156,2)</f>
        <v>0</v>
      </c>
      <c r="K156" s="155"/>
      <c r="L156" s="30"/>
      <c r="M156" s="156" t="s">
        <v>1</v>
      </c>
      <c r="N156" s="118" t="s">
        <v>41</v>
      </c>
      <c r="P156" s="157">
        <f>O156*H156</f>
        <v>0</v>
      </c>
      <c r="Q156" s="157">
        <v>0</v>
      </c>
      <c r="R156" s="157">
        <f>Q156*H156</f>
        <v>0</v>
      </c>
      <c r="S156" s="157">
        <v>0</v>
      </c>
      <c r="T156" s="158">
        <f>S156*H156</f>
        <v>0</v>
      </c>
      <c r="AR156" s="159" t="s">
        <v>137</v>
      </c>
      <c r="AT156" s="159" t="s">
        <v>133</v>
      </c>
      <c r="AU156" s="159" t="s">
        <v>87</v>
      </c>
      <c r="AY156" s="15" t="s">
        <v>130</v>
      </c>
      <c r="BE156" s="160">
        <f>IF(N156="základná",J156,0)</f>
        <v>0</v>
      </c>
      <c r="BF156" s="160">
        <f>IF(N156="znížená",J156,0)</f>
        <v>0</v>
      </c>
      <c r="BG156" s="160">
        <f>IF(N156="zákl. prenesená",J156,0)</f>
        <v>0</v>
      </c>
      <c r="BH156" s="160">
        <f>IF(N156="zníž. prenesená",J156,0)</f>
        <v>0</v>
      </c>
      <c r="BI156" s="160">
        <f>IF(N156="nulová",J156,0)</f>
        <v>0</v>
      </c>
      <c r="BJ156" s="15" t="s">
        <v>87</v>
      </c>
      <c r="BK156" s="160">
        <f>ROUND(I156*H156,2)</f>
        <v>0</v>
      </c>
      <c r="BL156" s="15" t="s">
        <v>137</v>
      </c>
      <c r="BM156" s="159" t="s">
        <v>188</v>
      </c>
    </row>
    <row r="157" spans="2:65" s="11" customFormat="1" ht="25.9" customHeight="1">
      <c r="B157" s="137"/>
      <c r="D157" s="138" t="s">
        <v>74</v>
      </c>
      <c r="E157" s="139" t="s">
        <v>189</v>
      </c>
      <c r="F157" s="139" t="s">
        <v>190</v>
      </c>
      <c r="I157" s="140"/>
      <c r="J157" s="116">
        <f>BK157</f>
        <v>0</v>
      </c>
      <c r="L157" s="137"/>
      <c r="M157" s="141"/>
      <c r="P157" s="142">
        <f>P158</f>
        <v>0</v>
      </c>
      <c r="R157" s="142">
        <f>R158</f>
        <v>0.39809024000000004</v>
      </c>
      <c r="T157" s="143">
        <f>T158</f>
        <v>5.2499999999999998E-2</v>
      </c>
      <c r="AR157" s="138" t="s">
        <v>87</v>
      </c>
      <c r="AT157" s="144" t="s">
        <v>74</v>
      </c>
      <c r="AU157" s="144" t="s">
        <v>75</v>
      </c>
      <c r="AY157" s="138" t="s">
        <v>130</v>
      </c>
      <c r="BK157" s="145">
        <f>BK158</f>
        <v>0</v>
      </c>
    </row>
    <row r="158" spans="2:65" s="11" customFormat="1" ht="22.9" customHeight="1">
      <c r="B158" s="137"/>
      <c r="D158" s="138" t="s">
        <v>74</v>
      </c>
      <c r="E158" s="146" t="s">
        <v>191</v>
      </c>
      <c r="F158" s="146" t="s">
        <v>192</v>
      </c>
      <c r="I158" s="140"/>
      <c r="J158" s="147">
        <f>BK158</f>
        <v>0</v>
      </c>
      <c r="L158" s="137"/>
      <c r="M158" s="141"/>
      <c r="P158" s="142">
        <f>SUM(P159:P178)</f>
        <v>0</v>
      </c>
      <c r="R158" s="142">
        <f>SUM(R159:R178)</f>
        <v>0.39809024000000004</v>
      </c>
      <c r="T158" s="143">
        <f>SUM(T159:T178)</f>
        <v>5.2499999999999998E-2</v>
      </c>
      <c r="AR158" s="138" t="s">
        <v>87</v>
      </c>
      <c r="AT158" s="144" t="s">
        <v>74</v>
      </c>
      <c r="AU158" s="144" t="s">
        <v>83</v>
      </c>
      <c r="AY158" s="138" t="s">
        <v>130</v>
      </c>
      <c r="BK158" s="145">
        <f>SUM(BK159:BK178)</f>
        <v>0</v>
      </c>
    </row>
    <row r="159" spans="2:65" s="1" customFormat="1" ht="16.5" customHeight="1">
      <c r="B159" s="30"/>
      <c r="C159" s="148" t="s">
        <v>193</v>
      </c>
      <c r="D159" s="148" t="s">
        <v>133</v>
      </c>
      <c r="E159" s="149" t="s">
        <v>194</v>
      </c>
      <c r="F159" s="150" t="s">
        <v>195</v>
      </c>
      <c r="G159" s="151" t="s">
        <v>136</v>
      </c>
      <c r="H159" s="152">
        <v>35</v>
      </c>
      <c r="I159" s="153"/>
      <c r="J159" s="154">
        <f>ROUND(I159*H159,2)</f>
        <v>0</v>
      </c>
      <c r="K159" s="155"/>
      <c r="L159" s="30"/>
      <c r="M159" s="156" t="s">
        <v>1</v>
      </c>
      <c r="N159" s="118" t="s">
        <v>41</v>
      </c>
      <c r="P159" s="157">
        <f>O159*H159</f>
        <v>0</v>
      </c>
      <c r="Q159" s="157">
        <v>0</v>
      </c>
      <c r="R159" s="157">
        <f>Q159*H159</f>
        <v>0</v>
      </c>
      <c r="S159" s="157">
        <v>0</v>
      </c>
      <c r="T159" s="158">
        <f>S159*H159</f>
        <v>0</v>
      </c>
      <c r="AR159" s="159" t="s">
        <v>196</v>
      </c>
      <c r="AT159" s="159" t="s">
        <v>133</v>
      </c>
      <c r="AU159" s="159" t="s">
        <v>87</v>
      </c>
      <c r="AY159" s="15" t="s">
        <v>130</v>
      </c>
      <c r="BE159" s="160">
        <f>IF(N159="základná",J159,0)</f>
        <v>0</v>
      </c>
      <c r="BF159" s="160">
        <f>IF(N159="znížená",J159,0)</f>
        <v>0</v>
      </c>
      <c r="BG159" s="160">
        <f>IF(N159="zákl. prenesená",J159,0)</f>
        <v>0</v>
      </c>
      <c r="BH159" s="160">
        <f>IF(N159="zníž. prenesená",J159,0)</f>
        <v>0</v>
      </c>
      <c r="BI159" s="160">
        <f>IF(N159="nulová",J159,0)</f>
        <v>0</v>
      </c>
      <c r="BJ159" s="15" t="s">
        <v>87</v>
      </c>
      <c r="BK159" s="160">
        <f>ROUND(I159*H159,2)</f>
        <v>0</v>
      </c>
      <c r="BL159" s="15" t="s">
        <v>196</v>
      </c>
      <c r="BM159" s="159" t="s">
        <v>197</v>
      </c>
    </row>
    <row r="160" spans="2:65" s="12" customFormat="1">
      <c r="B160" s="161"/>
      <c r="D160" s="162" t="s">
        <v>139</v>
      </c>
      <c r="E160" s="163" t="s">
        <v>1</v>
      </c>
      <c r="F160" s="164" t="s">
        <v>85</v>
      </c>
      <c r="H160" s="165">
        <v>35</v>
      </c>
      <c r="I160" s="166"/>
      <c r="L160" s="161"/>
      <c r="M160" s="167"/>
      <c r="T160" s="168"/>
      <c r="AT160" s="163" t="s">
        <v>139</v>
      </c>
      <c r="AU160" s="163" t="s">
        <v>87</v>
      </c>
      <c r="AV160" s="12" t="s">
        <v>87</v>
      </c>
      <c r="AW160" s="12" t="s">
        <v>32</v>
      </c>
      <c r="AX160" s="12" t="s">
        <v>83</v>
      </c>
      <c r="AY160" s="163" t="s">
        <v>130</v>
      </c>
    </row>
    <row r="161" spans="2:65" s="1" customFormat="1" ht="24.2" customHeight="1">
      <c r="B161" s="30"/>
      <c r="C161" s="148" t="s">
        <v>198</v>
      </c>
      <c r="D161" s="148" t="s">
        <v>133</v>
      </c>
      <c r="E161" s="149" t="s">
        <v>199</v>
      </c>
      <c r="F161" s="150" t="s">
        <v>200</v>
      </c>
      <c r="G161" s="151" t="s">
        <v>136</v>
      </c>
      <c r="H161" s="152">
        <v>35</v>
      </c>
      <c r="I161" s="153"/>
      <c r="J161" s="154">
        <f>ROUND(I161*H161,2)</f>
        <v>0</v>
      </c>
      <c r="K161" s="155"/>
      <c r="L161" s="30"/>
      <c r="M161" s="156" t="s">
        <v>1</v>
      </c>
      <c r="N161" s="118" t="s">
        <v>41</v>
      </c>
      <c r="P161" s="157">
        <f>O161*H161</f>
        <v>0</v>
      </c>
      <c r="Q161" s="157">
        <v>8.5000000000000006E-5</v>
      </c>
      <c r="R161" s="157">
        <f>Q161*H161</f>
        <v>2.9750000000000002E-3</v>
      </c>
      <c r="S161" s="157">
        <v>0</v>
      </c>
      <c r="T161" s="158">
        <f>S161*H161</f>
        <v>0</v>
      </c>
      <c r="AR161" s="159" t="s">
        <v>196</v>
      </c>
      <c r="AT161" s="159" t="s">
        <v>133</v>
      </c>
      <c r="AU161" s="159" t="s">
        <v>87</v>
      </c>
      <c r="AY161" s="15" t="s">
        <v>130</v>
      </c>
      <c r="BE161" s="160">
        <f>IF(N161="základná",J161,0)</f>
        <v>0</v>
      </c>
      <c r="BF161" s="160">
        <f>IF(N161="znížená",J161,0)</f>
        <v>0</v>
      </c>
      <c r="BG161" s="160">
        <f>IF(N161="zákl. prenesená",J161,0)</f>
        <v>0</v>
      </c>
      <c r="BH161" s="160">
        <f>IF(N161="zníž. prenesená",J161,0)</f>
        <v>0</v>
      </c>
      <c r="BI161" s="160">
        <f>IF(N161="nulová",J161,0)</f>
        <v>0</v>
      </c>
      <c r="BJ161" s="15" t="s">
        <v>87</v>
      </c>
      <c r="BK161" s="160">
        <f>ROUND(I161*H161,2)</f>
        <v>0</v>
      </c>
      <c r="BL161" s="15" t="s">
        <v>196</v>
      </c>
      <c r="BM161" s="159" t="s">
        <v>201</v>
      </c>
    </row>
    <row r="162" spans="2:65" s="12" customFormat="1">
      <c r="B162" s="161"/>
      <c r="D162" s="162" t="s">
        <v>139</v>
      </c>
      <c r="E162" s="163" t="s">
        <v>1</v>
      </c>
      <c r="F162" s="164" t="s">
        <v>85</v>
      </c>
      <c r="H162" s="165">
        <v>35</v>
      </c>
      <c r="I162" s="166"/>
      <c r="L162" s="161"/>
      <c r="M162" s="167"/>
      <c r="T162" s="168"/>
      <c r="AT162" s="163" t="s">
        <v>139</v>
      </c>
      <c r="AU162" s="163" t="s">
        <v>87</v>
      </c>
      <c r="AV162" s="12" t="s">
        <v>87</v>
      </c>
      <c r="AW162" s="12" t="s">
        <v>32</v>
      </c>
      <c r="AX162" s="12" t="s">
        <v>83</v>
      </c>
      <c r="AY162" s="163" t="s">
        <v>130</v>
      </c>
    </row>
    <row r="163" spans="2:65" s="1" customFormat="1" ht="21.75" customHeight="1">
      <c r="B163" s="30"/>
      <c r="C163" s="148" t="s">
        <v>202</v>
      </c>
      <c r="D163" s="148" t="s">
        <v>133</v>
      </c>
      <c r="E163" s="149" t="s">
        <v>203</v>
      </c>
      <c r="F163" s="150" t="s">
        <v>204</v>
      </c>
      <c r="G163" s="151" t="s">
        <v>136</v>
      </c>
      <c r="H163" s="152">
        <v>35</v>
      </c>
      <c r="I163" s="153"/>
      <c r="J163" s="154">
        <f>ROUND(I163*H163,2)</f>
        <v>0</v>
      </c>
      <c r="K163" s="155"/>
      <c r="L163" s="30"/>
      <c r="M163" s="156" t="s">
        <v>1</v>
      </c>
      <c r="N163" s="118" t="s">
        <v>41</v>
      </c>
      <c r="P163" s="157">
        <f>O163*H163</f>
        <v>0</v>
      </c>
      <c r="Q163" s="157">
        <v>4.4999999999999997E-3</v>
      </c>
      <c r="R163" s="157">
        <f>Q163*H163</f>
        <v>0.1575</v>
      </c>
      <c r="S163" s="157">
        <v>0</v>
      </c>
      <c r="T163" s="158">
        <f>S163*H163</f>
        <v>0</v>
      </c>
      <c r="AR163" s="159" t="s">
        <v>196</v>
      </c>
      <c r="AT163" s="159" t="s">
        <v>133</v>
      </c>
      <c r="AU163" s="159" t="s">
        <v>87</v>
      </c>
      <c r="AY163" s="15" t="s">
        <v>130</v>
      </c>
      <c r="BE163" s="160">
        <f>IF(N163="základná",J163,0)</f>
        <v>0</v>
      </c>
      <c r="BF163" s="160">
        <f>IF(N163="znížená",J163,0)</f>
        <v>0</v>
      </c>
      <c r="BG163" s="160">
        <f>IF(N163="zákl. prenesená",J163,0)</f>
        <v>0</v>
      </c>
      <c r="BH163" s="160">
        <f>IF(N163="zníž. prenesená",J163,0)</f>
        <v>0</v>
      </c>
      <c r="BI163" s="160">
        <f>IF(N163="nulová",J163,0)</f>
        <v>0</v>
      </c>
      <c r="BJ163" s="15" t="s">
        <v>87</v>
      </c>
      <c r="BK163" s="160">
        <f>ROUND(I163*H163,2)</f>
        <v>0</v>
      </c>
      <c r="BL163" s="15" t="s">
        <v>196</v>
      </c>
      <c r="BM163" s="159" t="s">
        <v>205</v>
      </c>
    </row>
    <row r="164" spans="2:65" s="12" customFormat="1">
      <c r="B164" s="161"/>
      <c r="D164" s="162" t="s">
        <v>139</v>
      </c>
      <c r="E164" s="163" t="s">
        <v>1</v>
      </c>
      <c r="F164" s="164" t="s">
        <v>85</v>
      </c>
      <c r="H164" s="165">
        <v>35</v>
      </c>
      <c r="I164" s="166"/>
      <c r="L164" s="161"/>
      <c r="M164" s="167"/>
      <c r="T164" s="168"/>
      <c r="AT164" s="163" t="s">
        <v>139</v>
      </c>
      <c r="AU164" s="163" t="s">
        <v>87</v>
      </c>
      <c r="AV164" s="12" t="s">
        <v>87</v>
      </c>
      <c r="AW164" s="12" t="s">
        <v>32</v>
      </c>
      <c r="AX164" s="12" t="s">
        <v>83</v>
      </c>
      <c r="AY164" s="163" t="s">
        <v>130</v>
      </c>
    </row>
    <row r="165" spans="2:65" s="1" customFormat="1" ht="24.2" customHeight="1">
      <c r="B165" s="30"/>
      <c r="C165" s="148" t="s">
        <v>196</v>
      </c>
      <c r="D165" s="148" t="s">
        <v>133</v>
      </c>
      <c r="E165" s="149" t="s">
        <v>206</v>
      </c>
      <c r="F165" s="150" t="s">
        <v>207</v>
      </c>
      <c r="G165" s="151" t="s">
        <v>136</v>
      </c>
      <c r="H165" s="152">
        <v>35</v>
      </c>
      <c r="I165" s="153"/>
      <c r="J165" s="154">
        <f>ROUND(I165*H165,2)</f>
        <v>0</v>
      </c>
      <c r="K165" s="155"/>
      <c r="L165" s="30"/>
      <c r="M165" s="156" t="s">
        <v>1</v>
      </c>
      <c r="N165" s="118" t="s">
        <v>41</v>
      </c>
      <c r="P165" s="157">
        <f>O165*H165</f>
        <v>0</v>
      </c>
      <c r="Q165" s="157">
        <v>0</v>
      </c>
      <c r="R165" s="157">
        <f>Q165*H165</f>
        <v>0</v>
      </c>
      <c r="S165" s="157">
        <v>0</v>
      </c>
      <c r="T165" s="158">
        <f>S165*H165</f>
        <v>0</v>
      </c>
      <c r="AR165" s="159" t="s">
        <v>196</v>
      </c>
      <c r="AT165" s="159" t="s">
        <v>133</v>
      </c>
      <c r="AU165" s="159" t="s">
        <v>87</v>
      </c>
      <c r="AY165" s="15" t="s">
        <v>130</v>
      </c>
      <c r="BE165" s="160">
        <f>IF(N165="základná",J165,0)</f>
        <v>0</v>
      </c>
      <c r="BF165" s="160">
        <f>IF(N165="znížená",J165,0)</f>
        <v>0</v>
      </c>
      <c r="BG165" s="160">
        <f>IF(N165="zákl. prenesená",J165,0)</f>
        <v>0</v>
      </c>
      <c r="BH165" s="160">
        <f>IF(N165="zníž. prenesená",J165,0)</f>
        <v>0</v>
      </c>
      <c r="BI165" s="160">
        <f>IF(N165="nulová",J165,0)</f>
        <v>0</v>
      </c>
      <c r="BJ165" s="15" t="s">
        <v>87</v>
      </c>
      <c r="BK165" s="160">
        <f>ROUND(I165*H165,2)</f>
        <v>0</v>
      </c>
      <c r="BL165" s="15" t="s">
        <v>196</v>
      </c>
      <c r="BM165" s="159" t="s">
        <v>208</v>
      </c>
    </row>
    <row r="166" spans="2:65" s="12" customFormat="1">
      <c r="B166" s="161"/>
      <c r="D166" s="162" t="s">
        <v>139</v>
      </c>
      <c r="E166" s="163" t="s">
        <v>1</v>
      </c>
      <c r="F166" s="164" t="s">
        <v>85</v>
      </c>
      <c r="H166" s="165">
        <v>35</v>
      </c>
      <c r="I166" s="166"/>
      <c r="L166" s="161"/>
      <c r="M166" s="167"/>
      <c r="T166" s="168"/>
      <c r="AT166" s="163" t="s">
        <v>139</v>
      </c>
      <c r="AU166" s="163" t="s">
        <v>87</v>
      </c>
      <c r="AV166" s="12" t="s">
        <v>87</v>
      </c>
      <c r="AW166" s="12" t="s">
        <v>32</v>
      </c>
      <c r="AX166" s="12" t="s">
        <v>83</v>
      </c>
      <c r="AY166" s="163" t="s">
        <v>130</v>
      </c>
    </row>
    <row r="167" spans="2:65" s="1" customFormat="1" ht="33" customHeight="1">
      <c r="B167" s="30"/>
      <c r="C167" s="148" t="s">
        <v>209</v>
      </c>
      <c r="D167" s="148" t="s">
        <v>133</v>
      </c>
      <c r="E167" s="149" t="s">
        <v>210</v>
      </c>
      <c r="F167" s="150" t="s">
        <v>211</v>
      </c>
      <c r="G167" s="151" t="s">
        <v>136</v>
      </c>
      <c r="H167" s="152">
        <v>35</v>
      </c>
      <c r="I167" s="153"/>
      <c r="J167" s="154">
        <f>ROUND(I167*H167,2)</f>
        <v>0</v>
      </c>
      <c r="K167" s="155"/>
      <c r="L167" s="30"/>
      <c r="M167" s="156" t="s">
        <v>1</v>
      </c>
      <c r="N167" s="118" t="s">
        <v>41</v>
      </c>
      <c r="P167" s="157">
        <f>O167*H167</f>
        <v>0</v>
      </c>
      <c r="Q167" s="157">
        <v>6.45E-3</v>
      </c>
      <c r="R167" s="157">
        <f>Q167*H167</f>
        <v>0.22575000000000001</v>
      </c>
      <c r="S167" s="157">
        <v>0</v>
      </c>
      <c r="T167" s="158">
        <f>S167*H167</f>
        <v>0</v>
      </c>
      <c r="AR167" s="159" t="s">
        <v>196</v>
      </c>
      <c r="AT167" s="159" t="s">
        <v>133</v>
      </c>
      <c r="AU167" s="159" t="s">
        <v>87</v>
      </c>
      <c r="AY167" s="15" t="s">
        <v>130</v>
      </c>
      <c r="BE167" s="160">
        <f>IF(N167="základná",J167,0)</f>
        <v>0</v>
      </c>
      <c r="BF167" s="160">
        <f>IF(N167="znížená",J167,0)</f>
        <v>0</v>
      </c>
      <c r="BG167" s="160">
        <f>IF(N167="zákl. prenesená",J167,0)</f>
        <v>0</v>
      </c>
      <c r="BH167" s="160">
        <f>IF(N167="zníž. prenesená",J167,0)</f>
        <v>0</v>
      </c>
      <c r="BI167" s="160">
        <f>IF(N167="nulová",J167,0)</f>
        <v>0</v>
      </c>
      <c r="BJ167" s="15" t="s">
        <v>87</v>
      </c>
      <c r="BK167" s="160">
        <f>ROUND(I167*H167,2)</f>
        <v>0</v>
      </c>
      <c r="BL167" s="15" t="s">
        <v>196</v>
      </c>
      <c r="BM167" s="159" t="s">
        <v>212</v>
      </c>
    </row>
    <row r="168" spans="2:65" s="12" customFormat="1">
      <c r="B168" s="161"/>
      <c r="D168" s="162" t="s">
        <v>139</v>
      </c>
      <c r="E168" s="163" t="s">
        <v>1</v>
      </c>
      <c r="F168" s="164" t="s">
        <v>85</v>
      </c>
      <c r="H168" s="165">
        <v>35</v>
      </c>
      <c r="I168" s="166"/>
      <c r="L168" s="161"/>
      <c r="M168" s="167"/>
      <c r="T168" s="168"/>
      <c r="AT168" s="163" t="s">
        <v>139</v>
      </c>
      <c r="AU168" s="163" t="s">
        <v>87</v>
      </c>
      <c r="AV168" s="12" t="s">
        <v>87</v>
      </c>
      <c r="AW168" s="12" t="s">
        <v>32</v>
      </c>
      <c r="AX168" s="12" t="s">
        <v>83</v>
      </c>
      <c r="AY168" s="163" t="s">
        <v>130</v>
      </c>
    </row>
    <row r="169" spans="2:65" s="1" customFormat="1" ht="24.2" customHeight="1">
      <c r="B169" s="30"/>
      <c r="C169" s="148" t="s">
        <v>213</v>
      </c>
      <c r="D169" s="148" t="s">
        <v>133</v>
      </c>
      <c r="E169" s="149" t="s">
        <v>214</v>
      </c>
      <c r="F169" s="150" t="s">
        <v>215</v>
      </c>
      <c r="G169" s="151" t="s">
        <v>216</v>
      </c>
      <c r="H169" s="152">
        <v>20.7</v>
      </c>
      <c r="I169" s="153"/>
      <c r="J169" s="154">
        <f>ROUND(I169*H169,2)</f>
        <v>0</v>
      </c>
      <c r="K169" s="155"/>
      <c r="L169" s="30"/>
      <c r="M169" s="156" t="s">
        <v>1</v>
      </c>
      <c r="N169" s="118" t="s">
        <v>41</v>
      </c>
      <c r="P169" s="157">
        <f>O169*H169</f>
        <v>0</v>
      </c>
      <c r="Q169" s="157">
        <v>2.5000000000000001E-4</v>
      </c>
      <c r="R169" s="157">
        <f>Q169*H169</f>
        <v>5.1749999999999999E-3</v>
      </c>
      <c r="S169" s="157">
        <v>0</v>
      </c>
      <c r="T169" s="158">
        <f>S169*H169</f>
        <v>0</v>
      </c>
      <c r="AR169" s="159" t="s">
        <v>196</v>
      </c>
      <c r="AT169" s="159" t="s">
        <v>133</v>
      </c>
      <c r="AU169" s="159" t="s">
        <v>87</v>
      </c>
      <c r="AY169" s="15" t="s">
        <v>130</v>
      </c>
      <c r="BE169" s="160">
        <f>IF(N169="základná",J169,0)</f>
        <v>0</v>
      </c>
      <c r="BF169" s="160">
        <f>IF(N169="znížená",J169,0)</f>
        <v>0</v>
      </c>
      <c r="BG169" s="160">
        <f>IF(N169="zákl. prenesená",J169,0)</f>
        <v>0</v>
      </c>
      <c r="BH169" s="160">
        <f>IF(N169="zníž. prenesená",J169,0)</f>
        <v>0</v>
      </c>
      <c r="BI169" s="160">
        <f>IF(N169="nulová",J169,0)</f>
        <v>0</v>
      </c>
      <c r="BJ169" s="15" t="s">
        <v>87</v>
      </c>
      <c r="BK169" s="160">
        <f>ROUND(I169*H169,2)</f>
        <v>0</v>
      </c>
      <c r="BL169" s="15" t="s">
        <v>196</v>
      </c>
      <c r="BM169" s="159" t="s">
        <v>217</v>
      </c>
    </row>
    <row r="170" spans="2:65" s="12" customFormat="1">
      <c r="B170" s="161"/>
      <c r="D170" s="162" t="s">
        <v>139</v>
      </c>
      <c r="E170" s="163" t="s">
        <v>1</v>
      </c>
      <c r="F170" s="164" t="s">
        <v>218</v>
      </c>
      <c r="H170" s="165">
        <v>4.5999999999999996</v>
      </c>
      <c r="I170" s="166"/>
      <c r="L170" s="161"/>
      <c r="M170" s="167"/>
      <c r="T170" s="168"/>
      <c r="AT170" s="163" t="s">
        <v>139</v>
      </c>
      <c r="AU170" s="163" t="s">
        <v>87</v>
      </c>
      <c r="AV170" s="12" t="s">
        <v>87</v>
      </c>
      <c r="AW170" s="12" t="s">
        <v>32</v>
      </c>
      <c r="AX170" s="12" t="s">
        <v>75</v>
      </c>
      <c r="AY170" s="163" t="s">
        <v>130</v>
      </c>
    </row>
    <row r="171" spans="2:65" s="12" customFormat="1">
      <c r="B171" s="161"/>
      <c r="D171" s="162" t="s">
        <v>139</v>
      </c>
      <c r="E171" s="163" t="s">
        <v>1</v>
      </c>
      <c r="F171" s="164" t="s">
        <v>219</v>
      </c>
      <c r="H171" s="165">
        <v>16.100000000000001</v>
      </c>
      <c r="I171" s="166"/>
      <c r="L171" s="161"/>
      <c r="M171" s="167"/>
      <c r="T171" s="168"/>
      <c r="AT171" s="163" t="s">
        <v>139</v>
      </c>
      <c r="AU171" s="163" t="s">
        <v>87</v>
      </c>
      <c r="AV171" s="12" t="s">
        <v>87</v>
      </c>
      <c r="AW171" s="12" t="s">
        <v>32</v>
      </c>
      <c r="AX171" s="12" t="s">
        <v>75</v>
      </c>
      <c r="AY171" s="163" t="s">
        <v>130</v>
      </c>
    </row>
    <row r="172" spans="2:65" s="13" customFormat="1">
      <c r="B172" s="169"/>
      <c r="D172" s="162" t="s">
        <v>139</v>
      </c>
      <c r="E172" s="170" t="s">
        <v>1</v>
      </c>
      <c r="F172" s="171" t="s">
        <v>146</v>
      </c>
      <c r="H172" s="172">
        <v>20.7</v>
      </c>
      <c r="I172" s="173"/>
      <c r="L172" s="169"/>
      <c r="M172" s="174"/>
      <c r="T172" s="175"/>
      <c r="AT172" s="170" t="s">
        <v>139</v>
      </c>
      <c r="AU172" s="170" t="s">
        <v>87</v>
      </c>
      <c r="AV172" s="13" t="s">
        <v>137</v>
      </c>
      <c r="AW172" s="13" t="s">
        <v>32</v>
      </c>
      <c r="AX172" s="13" t="s">
        <v>83</v>
      </c>
      <c r="AY172" s="170" t="s">
        <v>130</v>
      </c>
    </row>
    <row r="173" spans="2:65" s="1" customFormat="1" ht="24.2" customHeight="1">
      <c r="B173" s="30"/>
      <c r="C173" s="176" t="s">
        <v>220</v>
      </c>
      <c r="D173" s="176" t="s">
        <v>221</v>
      </c>
      <c r="E173" s="177" t="s">
        <v>222</v>
      </c>
      <c r="F173" s="178" t="s">
        <v>223</v>
      </c>
      <c r="G173" s="179" t="s">
        <v>216</v>
      </c>
      <c r="H173" s="180">
        <v>20.907</v>
      </c>
      <c r="I173" s="181"/>
      <c r="J173" s="182">
        <f>ROUND(I173*H173,2)</f>
        <v>0</v>
      </c>
      <c r="K173" s="183"/>
      <c r="L173" s="184"/>
      <c r="M173" s="185" t="s">
        <v>1</v>
      </c>
      <c r="N173" s="186" t="s">
        <v>41</v>
      </c>
      <c r="P173" s="157">
        <f>O173*H173</f>
        <v>0</v>
      </c>
      <c r="Q173" s="157">
        <v>3.2000000000000003E-4</v>
      </c>
      <c r="R173" s="157">
        <f>Q173*H173</f>
        <v>6.6902400000000009E-3</v>
      </c>
      <c r="S173" s="157">
        <v>0</v>
      </c>
      <c r="T173" s="158">
        <f>S173*H173</f>
        <v>0</v>
      </c>
      <c r="AR173" s="159" t="s">
        <v>224</v>
      </c>
      <c r="AT173" s="159" t="s">
        <v>221</v>
      </c>
      <c r="AU173" s="159" t="s">
        <v>87</v>
      </c>
      <c r="AY173" s="15" t="s">
        <v>130</v>
      </c>
      <c r="BE173" s="160">
        <f>IF(N173="základná",J173,0)</f>
        <v>0</v>
      </c>
      <c r="BF173" s="160">
        <f>IF(N173="znížená",J173,0)</f>
        <v>0</v>
      </c>
      <c r="BG173" s="160">
        <f>IF(N173="zákl. prenesená",J173,0)</f>
        <v>0</v>
      </c>
      <c r="BH173" s="160">
        <f>IF(N173="zníž. prenesená",J173,0)</f>
        <v>0</v>
      </c>
      <c r="BI173" s="160">
        <f>IF(N173="nulová",J173,0)</f>
        <v>0</v>
      </c>
      <c r="BJ173" s="15" t="s">
        <v>87</v>
      </c>
      <c r="BK173" s="160">
        <f>ROUND(I173*H173,2)</f>
        <v>0</v>
      </c>
      <c r="BL173" s="15" t="s">
        <v>196</v>
      </c>
      <c r="BM173" s="159" t="s">
        <v>225</v>
      </c>
    </row>
    <row r="174" spans="2:65" s="1" customFormat="1" ht="24.2" customHeight="1">
      <c r="B174" s="30"/>
      <c r="C174" s="148" t="s">
        <v>226</v>
      </c>
      <c r="D174" s="148" t="s">
        <v>133</v>
      </c>
      <c r="E174" s="149" t="s">
        <v>227</v>
      </c>
      <c r="F174" s="150" t="s">
        <v>228</v>
      </c>
      <c r="G174" s="151" t="s">
        <v>136</v>
      </c>
      <c r="H174" s="152">
        <v>35</v>
      </c>
      <c r="I174" s="153"/>
      <c r="J174" s="154">
        <f>ROUND(I174*H174,2)</f>
        <v>0</v>
      </c>
      <c r="K174" s="155"/>
      <c r="L174" s="30"/>
      <c r="M174" s="156" t="s">
        <v>1</v>
      </c>
      <c r="N174" s="118" t="s">
        <v>41</v>
      </c>
      <c r="P174" s="157">
        <f>O174*H174</f>
        <v>0</v>
      </c>
      <c r="Q174" s="157">
        <v>0</v>
      </c>
      <c r="R174" s="157">
        <f>Q174*H174</f>
        <v>0</v>
      </c>
      <c r="S174" s="157">
        <v>1.5E-3</v>
      </c>
      <c r="T174" s="158">
        <f>S174*H174</f>
        <v>5.2499999999999998E-2</v>
      </c>
      <c r="AR174" s="159" t="s">
        <v>196</v>
      </c>
      <c r="AT174" s="159" t="s">
        <v>133</v>
      </c>
      <c r="AU174" s="159" t="s">
        <v>87</v>
      </c>
      <c r="AY174" s="15" t="s">
        <v>130</v>
      </c>
      <c r="BE174" s="160">
        <f>IF(N174="základná",J174,0)</f>
        <v>0</v>
      </c>
      <c r="BF174" s="160">
        <f>IF(N174="znížená",J174,0)</f>
        <v>0</v>
      </c>
      <c r="BG174" s="160">
        <f>IF(N174="zákl. prenesená",J174,0)</f>
        <v>0</v>
      </c>
      <c r="BH174" s="160">
        <f>IF(N174="zníž. prenesená",J174,0)</f>
        <v>0</v>
      </c>
      <c r="BI174" s="160">
        <f>IF(N174="nulová",J174,0)</f>
        <v>0</v>
      </c>
      <c r="BJ174" s="15" t="s">
        <v>87</v>
      </c>
      <c r="BK174" s="160">
        <f>ROUND(I174*H174,2)</f>
        <v>0</v>
      </c>
      <c r="BL174" s="15" t="s">
        <v>196</v>
      </c>
      <c r="BM174" s="159" t="s">
        <v>229</v>
      </c>
    </row>
    <row r="175" spans="2:65" s="12" customFormat="1">
      <c r="B175" s="161"/>
      <c r="D175" s="162" t="s">
        <v>139</v>
      </c>
      <c r="E175" s="163" t="s">
        <v>1</v>
      </c>
      <c r="F175" s="164" t="s">
        <v>230</v>
      </c>
      <c r="H175" s="165">
        <v>13</v>
      </c>
      <c r="I175" s="166"/>
      <c r="L175" s="161"/>
      <c r="M175" s="167"/>
      <c r="T175" s="168"/>
      <c r="AT175" s="163" t="s">
        <v>139</v>
      </c>
      <c r="AU175" s="163" t="s">
        <v>87</v>
      </c>
      <c r="AV175" s="12" t="s">
        <v>87</v>
      </c>
      <c r="AW175" s="12" t="s">
        <v>32</v>
      </c>
      <c r="AX175" s="12" t="s">
        <v>75</v>
      </c>
      <c r="AY175" s="163" t="s">
        <v>130</v>
      </c>
    </row>
    <row r="176" spans="2:65" s="12" customFormat="1">
      <c r="B176" s="161"/>
      <c r="D176" s="162" t="s">
        <v>139</v>
      </c>
      <c r="E176" s="163" t="s">
        <v>1</v>
      </c>
      <c r="F176" s="164" t="s">
        <v>231</v>
      </c>
      <c r="H176" s="165">
        <v>22</v>
      </c>
      <c r="I176" s="166"/>
      <c r="L176" s="161"/>
      <c r="M176" s="167"/>
      <c r="T176" s="168"/>
      <c r="AT176" s="163" t="s">
        <v>139</v>
      </c>
      <c r="AU176" s="163" t="s">
        <v>87</v>
      </c>
      <c r="AV176" s="12" t="s">
        <v>87</v>
      </c>
      <c r="AW176" s="12" t="s">
        <v>32</v>
      </c>
      <c r="AX176" s="12" t="s">
        <v>75</v>
      </c>
      <c r="AY176" s="163" t="s">
        <v>130</v>
      </c>
    </row>
    <row r="177" spans="2:65" s="13" customFormat="1">
      <c r="B177" s="169"/>
      <c r="D177" s="162" t="s">
        <v>139</v>
      </c>
      <c r="E177" s="170" t="s">
        <v>85</v>
      </c>
      <c r="F177" s="171" t="s">
        <v>146</v>
      </c>
      <c r="H177" s="172">
        <v>35</v>
      </c>
      <c r="I177" s="173"/>
      <c r="L177" s="169"/>
      <c r="M177" s="174"/>
      <c r="T177" s="175"/>
      <c r="AT177" s="170" t="s">
        <v>139</v>
      </c>
      <c r="AU177" s="170" t="s">
        <v>87</v>
      </c>
      <c r="AV177" s="13" t="s">
        <v>137</v>
      </c>
      <c r="AW177" s="13" t="s">
        <v>32</v>
      </c>
      <c r="AX177" s="13" t="s">
        <v>83</v>
      </c>
      <c r="AY177" s="170" t="s">
        <v>130</v>
      </c>
    </row>
    <row r="178" spans="2:65" s="1" customFormat="1" ht="24.2" customHeight="1">
      <c r="B178" s="30"/>
      <c r="C178" s="148" t="s">
        <v>232</v>
      </c>
      <c r="D178" s="148" t="s">
        <v>133</v>
      </c>
      <c r="E178" s="149" t="s">
        <v>233</v>
      </c>
      <c r="F178" s="150" t="s">
        <v>234</v>
      </c>
      <c r="G178" s="151" t="s">
        <v>235</v>
      </c>
      <c r="H178" s="152"/>
      <c r="I178" s="153"/>
      <c r="J178" s="154">
        <f>ROUND(I178*H178,2)</f>
        <v>0</v>
      </c>
      <c r="K178" s="155"/>
      <c r="L178" s="30"/>
      <c r="M178" s="156" t="s">
        <v>1</v>
      </c>
      <c r="N178" s="118" t="s">
        <v>41</v>
      </c>
      <c r="P178" s="157">
        <f>O178*H178</f>
        <v>0</v>
      </c>
      <c r="Q178" s="157">
        <v>0</v>
      </c>
      <c r="R178" s="157">
        <f>Q178*H178</f>
        <v>0</v>
      </c>
      <c r="S178" s="157">
        <v>0</v>
      </c>
      <c r="T178" s="158">
        <f>S178*H178</f>
        <v>0</v>
      </c>
      <c r="AR178" s="159" t="s">
        <v>196</v>
      </c>
      <c r="AT178" s="159" t="s">
        <v>133</v>
      </c>
      <c r="AU178" s="159" t="s">
        <v>87</v>
      </c>
      <c r="AY178" s="15" t="s">
        <v>130</v>
      </c>
      <c r="BE178" s="160">
        <f>IF(N178="základná",J178,0)</f>
        <v>0</v>
      </c>
      <c r="BF178" s="160">
        <f>IF(N178="znížená",J178,0)</f>
        <v>0</v>
      </c>
      <c r="BG178" s="160">
        <f>IF(N178="zákl. prenesená",J178,0)</f>
        <v>0</v>
      </c>
      <c r="BH178" s="160">
        <f>IF(N178="zníž. prenesená",J178,0)</f>
        <v>0</v>
      </c>
      <c r="BI178" s="160">
        <f>IF(N178="nulová",J178,0)</f>
        <v>0</v>
      </c>
      <c r="BJ178" s="15" t="s">
        <v>87</v>
      </c>
      <c r="BK178" s="160">
        <f>ROUND(I178*H178,2)</f>
        <v>0</v>
      </c>
      <c r="BL178" s="15" t="s">
        <v>196</v>
      </c>
      <c r="BM178" s="159" t="s">
        <v>236</v>
      </c>
    </row>
    <row r="179" spans="2:65" s="11" customFormat="1" ht="25.9" customHeight="1">
      <c r="B179" s="137"/>
      <c r="D179" s="138" t="s">
        <v>74</v>
      </c>
      <c r="E179" s="139" t="s">
        <v>237</v>
      </c>
      <c r="F179" s="139" t="s">
        <v>238</v>
      </c>
      <c r="I179" s="140"/>
      <c r="J179" s="116">
        <f>BK179</f>
        <v>0</v>
      </c>
      <c r="L179" s="137"/>
      <c r="M179" s="141"/>
      <c r="P179" s="142">
        <f>SUM(P180:P181)</f>
        <v>0</v>
      </c>
      <c r="R179" s="142">
        <f>SUM(R180:R181)</f>
        <v>0</v>
      </c>
      <c r="T179" s="143">
        <f>SUM(T180:T181)</f>
        <v>0</v>
      </c>
      <c r="AR179" s="138" t="s">
        <v>83</v>
      </c>
      <c r="AT179" s="144" t="s">
        <v>74</v>
      </c>
      <c r="AU179" s="144" t="s">
        <v>75</v>
      </c>
      <c r="AY179" s="138" t="s">
        <v>130</v>
      </c>
      <c r="BK179" s="145">
        <f>SUM(BK180:BK181)</f>
        <v>0</v>
      </c>
    </row>
    <row r="180" spans="2:65" s="1" customFormat="1" ht="55.5" customHeight="1">
      <c r="B180" s="30"/>
      <c r="C180" s="148" t="s">
        <v>239</v>
      </c>
      <c r="D180" s="148" t="s">
        <v>133</v>
      </c>
      <c r="E180" s="149" t="s">
        <v>240</v>
      </c>
      <c r="F180" s="150" t="s">
        <v>241</v>
      </c>
      <c r="G180" s="151" t="s">
        <v>1</v>
      </c>
      <c r="H180" s="152">
        <v>0</v>
      </c>
      <c r="I180" s="153"/>
      <c r="J180" s="154">
        <f>ROUND(I180*H180,2)</f>
        <v>0</v>
      </c>
      <c r="K180" s="155"/>
      <c r="L180" s="30"/>
      <c r="M180" s="156" t="s">
        <v>1</v>
      </c>
      <c r="N180" s="118" t="s">
        <v>41</v>
      </c>
      <c r="P180" s="157">
        <f>O180*H180</f>
        <v>0</v>
      </c>
      <c r="Q180" s="157">
        <v>0</v>
      </c>
      <c r="R180" s="157">
        <f>Q180*H180</f>
        <v>0</v>
      </c>
      <c r="S180" s="157">
        <v>0</v>
      </c>
      <c r="T180" s="158">
        <f>S180*H180</f>
        <v>0</v>
      </c>
      <c r="AR180" s="159" t="s">
        <v>137</v>
      </c>
      <c r="AT180" s="159" t="s">
        <v>133</v>
      </c>
      <c r="AU180" s="159" t="s">
        <v>83</v>
      </c>
      <c r="AY180" s="15" t="s">
        <v>130</v>
      </c>
      <c r="BE180" s="160">
        <f>IF(N180="základná",J180,0)</f>
        <v>0</v>
      </c>
      <c r="BF180" s="160">
        <f>IF(N180="znížená",J180,0)</f>
        <v>0</v>
      </c>
      <c r="BG180" s="160">
        <f>IF(N180="zákl. prenesená",J180,0)</f>
        <v>0</v>
      </c>
      <c r="BH180" s="160">
        <f>IF(N180="zníž. prenesená",J180,0)</f>
        <v>0</v>
      </c>
      <c r="BI180" s="160">
        <f>IF(N180="nulová",J180,0)</f>
        <v>0</v>
      </c>
      <c r="BJ180" s="15" t="s">
        <v>87</v>
      </c>
      <c r="BK180" s="160">
        <f>ROUND(I180*H180,2)</f>
        <v>0</v>
      </c>
      <c r="BL180" s="15" t="s">
        <v>137</v>
      </c>
      <c r="BM180" s="159" t="s">
        <v>242</v>
      </c>
    </row>
    <row r="181" spans="2:65" s="1" customFormat="1" ht="39">
      <c r="B181" s="30"/>
      <c r="D181" s="162" t="s">
        <v>243</v>
      </c>
      <c r="F181" s="187" t="s">
        <v>244</v>
      </c>
      <c r="I181" s="122"/>
      <c r="L181" s="30"/>
      <c r="M181" s="188"/>
      <c r="T181" s="57"/>
      <c r="AT181" s="15" t="s">
        <v>243</v>
      </c>
      <c r="AU181" s="15" t="s">
        <v>83</v>
      </c>
    </row>
    <row r="182" spans="2:65" s="1" customFormat="1" ht="49.9" customHeight="1">
      <c r="B182" s="30"/>
      <c r="E182" s="139" t="s">
        <v>245</v>
      </c>
      <c r="F182" s="139" t="s">
        <v>246</v>
      </c>
      <c r="J182" s="116">
        <f t="shared" ref="J182:J187" si="5">BK182</f>
        <v>0</v>
      </c>
      <c r="L182" s="30"/>
      <c r="M182" s="188"/>
      <c r="T182" s="57"/>
      <c r="AT182" s="15" t="s">
        <v>74</v>
      </c>
      <c r="AU182" s="15" t="s">
        <v>75</v>
      </c>
      <c r="AY182" s="15" t="s">
        <v>247</v>
      </c>
      <c r="BK182" s="160">
        <f>SUM(BK183:BK187)</f>
        <v>0</v>
      </c>
    </row>
    <row r="183" spans="2:65" s="1" customFormat="1" ht="16.350000000000001" customHeight="1">
      <c r="B183" s="30"/>
      <c r="C183" s="189" t="s">
        <v>1</v>
      </c>
      <c r="D183" s="189" t="s">
        <v>133</v>
      </c>
      <c r="E183" s="190" t="s">
        <v>1</v>
      </c>
      <c r="F183" s="191" t="s">
        <v>1</v>
      </c>
      <c r="G183" s="192" t="s">
        <v>1</v>
      </c>
      <c r="H183" s="193"/>
      <c r="I183" s="194"/>
      <c r="J183" s="195">
        <f t="shared" si="5"/>
        <v>0</v>
      </c>
      <c r="K183" s="155"/>
      <c r="L183" s="30"/>
      <c r="M183" s="196" t="s">
        <v>1</v>
      </c>
      <c r="N183" s="197" t="s">
        <v>41</v>
      </c>
      <c r="T183" s="57"/>
      <c r="AT183" s="15" t="s">
        <v>247</v>
      </c>
      <c r="AU183" s="15" t="s">
        <v>83</v>
      </c>
      <c r="AY183" s="15" t="s">
        <v>247</v>
      </c>
      <c r="BE183" s="160">
        <f>IF(N183="základná",J183,0)</f>
        <v>0</v>
      </c>
      <c r="BF183" s="160">
        <f>IF(N183="znížená",J183,0)</f>
        <v>0</v>
      </c>
      <c r="BG183" s="160">
        <f>IF(N183="zákl. prenesená",J183,0)</f>
        <v>0</v>
      </c>
      <c r="BH183" s="160">
        <f>IF(N183="zníž. prenesená",J183,0)</f>
        <v>0</v>
      </c>
      <c r="BI183" s="160">
        <f>IF(N183="nulová",J183,0)</f>
        <v>0</v>
      </c>
      <c r="BJ183" s="15" t="s">
        <v>87</v>
      </c>
      <c r="BK183" s="160">
        <f>I183*H183</f>
        <v>0</v>
      </c>
    </row>
    <row r="184" spans="2:65" s="1" customFormat="1" ht="16.350000000000001" customHeight="1">
      <c r="B184" s="30"/>
      <c r="C184" s="189" t="s">
        <v>1</v>
      </c>
      <c r="D184" s="189" t="s">
        <v>133</v>
      </c>
      <c r="E184" s="190" t="s">
        <v>1</v>
      </c>
      <c r="F184" s="191" t="s">
        <v>1</v>
      </c>
      <c r="G184" s="192" t="s">
        <v>1</v>
      </c>
      <c r="H184" s="193"/>
      <c r="I184" s="194"/>
      <c r="J184" s="195">
        <f t="shared" si="5"/>
        <v>0</v>
      </c>
      <c r="K184" s="155"/>
      <c r="L184" s="30"/>
      <c r="M184" s="196" t="s">
        <v>1</v>
      </c>
      <c r="N184" s="197" t="s">
        <v>41</v>
      </c>
      <c r="T184" s="57"/>
      <c r="AT184" s="15" t="s">
        <v>247</v>
      </c>
      <c r="AU184" s="15" t="s">
        <v>83</v>
      </c>
      <c r="AY184" s="15" t="s">
        <v>247</v>
      </c>
      <c r="BE184" s="160">
        <f>IF(N184="základná",J184,0)</f>
        <v>0</v>
      </c>
      <c r="BF184" s="160">
        <f>IF(N184="znížená",J184,0)</f>
        <v>0</v>
      </c>
      <c r="BG184" s="160">
        <f>IF(N184="zákl. prenesená",J184,0)</f>
        <v>0</v>
      </c>
      <c r="BH184" s="160">
        <f>IF(N184="zníž. prenesená",J184,0)</f>
        <v>0</v>
      </c>
      <c r="BI184" s="160">
        <f>IF(N184="nulová",J184,0)</f>
        <v>0</v>
      </c>
      <c r="BJ184" s="15" t="s">
        <v>87</v>
      </c>
      <c r="BK184" s="160">
        <f>I184*H184</f>
        <v>0</v>
      </c>
    </row>
    <row r="185" spans="2:65" s="1" customFormat="1" ht="16.350000000000001" customHeight="1">
      <c r="B185" s="30"/>
      <c r="C185" s="189" t="s">
        <v>1</v>
      </c>
      <c r="D185" s="189" t="s">
        <v>133</v>
      </c>
      <c r="E185" s="190" t="s">
        <v>1</v>
      </c>
      <c r="F185" s="191" t="s">
        <v>1</v>
      </c>
      <c r="G185" s="192" t="s">
        <v>1</v>
      </c>
      <c r="H185" s="193"/>
      <c r="I185" s="194"/>
      <c r="J185" s="195">
        <f t="shared" si="5"/>
        <v>0</v>
      </c>
      <c r="K185" s="155"/>
      <c r="L185" s="30"/>
      <c r="M185" s="196" t="s">
        <v>1</v>
      </c>
      <c r="N185" s="197" t="s">
        <v>41</v>
      </c>
      <c r="T185" s="57"/>
      <c r="AT185" s="15" t="s">
        <v>247</v>
      </c>
      <c r="AU185" s="15" t="s">
        <v>83</v>
      </c>
      <c r="AY185" s="15" t="s">
        <v>247</v>
      </c>
      <c r="BE185" s="160">
        <f>IF(N185="základná",J185,0)</f>
        <v>0</v>
      </c>
      <c r="BF185" s="160">
        <f>IF(N185="znížená",J185,0)</f>
        <v>0</v>
      </c>
      <c r="BG185" s="160">
        <f>IF(N185="zákl. prenesená",J185,0)</f>
        <v>0</v>
      </c>
      <c r="BH185" s="160">
        <f>IF(N185="zníž. prenesená",J185,0)</f>
        <v>0</v>
      </c>
      <c r="BI185" s="160">
        <f>IF(N185="nulová",J185,0)</f>
        <v>0</v>
      </c>
      <c r="BJ185" s="15" t="s">
        <v>87</v>
      </c>
      <c r="BK185" s="160">
        <f>I185*H185</f>
        <v>0</v>
      </c>
    </row>
    <row r="186" spans="2:65" s="1" customFormat="1" ht="16.350000000000001" customHeight="1">
      <c r="B186" s="30"/>
      <c r="C186" s="189" t="s">
        <v>1</v>
      </c>
      <c r="D186" s="189" t="s">
        <v>133</v>
      </c>
      <c r="E186" s="190" t="s">
        <v>1</v>
      </c>
      <c r="F186" s="191" t="s">
        <v>1</v>
      </c>
      <c r="G186" s="192" t="s">
        <v>1</v>
      </c>
      <c r="H186" s="193"/>
      <c r="I186" s="194"/>
      <c r="J186" s="195">
        <f t="shared" si="5"/>
        <v>0</v>
      </c>
      <c r="K186" s="155"/>
      <c r="L186" s="30"/>
      <c r="M186" s="196" t="s">
        <v>1</v>
      </c>
      <c r="N186" s="197" t="s">
        <v>41</v>
      </c>
      <c r="T186" s="57"/>
      <c r="AT186" s="15" t="s">
        <v>247</v>
      </c>
      <c r="AU186" s="15" t="s">
        <v>83</v>
      </c>
      <c r="AY186" s="15" t="s">
        <v>247</v>
      </c>
      <c r="BE186" s="160">
        <f>IF(N186="základná",J186,0)</f>
        <v>0</v>
      </c>
      <c r="BF186" s="160">
        <f>IF(N186="znížená",J186,0)</f>
        <v>0</v>
      </c>
      <c r="BG186" s="160">
        <f>IF(N186="zákl. prenesená",J186,0)</f>
        <v>0</v>
      </c>
      <c r="BH186" s="160">
        <f>IF(N186="zníž. prenesená",J186,0)</f>
        <v>0</v>
      </c>
      <c r="BI186" s="160">
        <f>IF(N186="nulová",J186,0)</f>
        <v>0</v>
      </c>
      <c r="BJ186" s="15" t="s">
        <v>87</v>
      </c>
      <c r="BK186" s="160">
        <f>I186*H186</f>
        <v>0</v>
      </c>
    </row>
    <row r="187" spans="2:65" s="1" customFormat="1" ht="16.350000000000001" customHeight="1">
      <c r="B187" s="30"/>
      <c r="C187" s="189" t="s">
        <v>1</v>
      </c>
      <c r="D187" s="189" t="s">
        <v>133</v>
      </c>
      <c r="E187" s="190" t="s">
        <v>1</v>
      </c>
      <c r="F187" s="191" t="s">
        <v>1</v>
      </c>
      <c r="G187" s="192" t="s">
        <v>1</v>
      </c>
      <c r="H187" s="193"/>
      <c r="I187" s="194"/>
      <c r="J187" s="195">
        <f t="shared" si="5"/>
        <v>0</v>
      </c>
      <c r="K187" s="155"/>
      <c r="L187" s="30"/>
      <c r="M187" s="196" t="s">
        <v>1</v>
      </c>
      <c r="N187" s="197" t="s">
        <v>41</v>
      </c>
      <c r="O187" s="198"/>
      <c r="P187" s="198"/>
      <c r="Q187" s="198"/>
      <c r="R187" s="198"/>
      <c r="S187" s="198"/>
      <c r="T187" s="199"/>
      <c r="AT187" s="15" t="s">
        <v>247</v>
      </c>
      <c r="AU187" s="15" t="s">
        <v>83</v>
      </c>
      <c r="AY187" s="15" t="s">
        <v>247</v>
      </c>
      <c r="BE187" s="160">
        <f>IF(N187="základná",J187,0)</f>
        <v>0</v>
      </c>
      <c r="BF187" s="160">
        <f>IF(N187="znížená",J187,0)</f>
        <v>0</v>
      </c>
      <c r="BG187" s="160">
        <f>IF(N187="zákl. prenesená",J187,0)</f>
        <v>0</v>
      </c>
      <c r="BH187" s="160">
        <f>IF(N187="zníž. prenesená",J187,0)</f>
        <v>0</v>
      </c>
      <c r="BI187" s="160">
        <f>IF(N187="nulová",J187,0)</f>
        <v>0</v>
      </c>
      <c r="BJ187" s="15" t="s">
        <v>87</v>
      </c>
      <c r="BK187" s="160">
        <f>I187*H187</f>
        <v>0</v>
      </c>
    </row>
    <row r="188" spans="2:65" s="1" customFormat="1" ht="6.95" customHeight="1">
      <c r="B188" s="45"/>
      <c r="C188" s="46"/>
      <c r="D188" s="46"/>
      <c r="E188" s="46"/>
      <c r="F188" s="46"/>
      <c r="G188" s="46"/>
      <c r="H188" s="46"/>
      <c r="I188" s="46"/>
      <c r="J188" s="46"/>
      <c r="K188" s="46"/>
      <c r="L188" s="30"/>
    </row>
  </sheetData>
  <sheetProtection algorithmName="SHA-512" hashValue="M3QZroE0CTyRVgGjQ6Dj+mHvdkL/4Jcan6PCFxLvbKtby7HfAWY9PtdSH+QzbX8y2cJsqaeeLrJkbWFx7E0UZQ==" saltValue="gAyWbtyP5lvlAcvKd53nzIENlOAzJpRuNE6pUQMdG6mHnyx9iCP+wg0D3Cq4J6coZoM6Ky/T9DpjxKz8x4PsTA==" spinCount="100000" sheet="1" objects="1" scenarios="1" formatColumns="0" formatRows="0" autoFilter="0"/>
  <autoFilter ref="C133:K187" xr:uid="{00000000-0009-0000-0000-000001000000}"/>
  <mergeCells count="14">
    <mergeCell ref="D112:F112"/>
    <mergeCell ref="E124:H124"/>
    <mergeCell ref="E126:H126"/>
    <mergeCell ref="L2:V2"/>
    <mergeCell ref="E87:H87"/>
    <mergeCell ref="D108:F108"/>
    <mergeCell ref="D109:F109"/>
    <mergeCell ref="D110:F110"/>
    <mergeCell ref="D111:F111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83:D188" xr:uid="{00000000-0002-0000-0100-000000000000}">
      <formula1>"K, M"</formula1>
    </dataValidation>
    <dataValidation type="list" allowBlank="1" showInputMessage="1" showErrorMessage="1" error="Povolené sú hodnoty základná, znížená, nulová." sqref="N183:N188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26"/>
  <sheetViews>
    <sheetView showGridLines="0" topLeftCell="A22" workbookViewId="0"/>
  </sheetViews>
  <sheetFormatPr defaultRowHeight="11.2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6"/>
      <c r="C3" s="17"/>
      <c r="D3" s="17"/>
      <c r="E3" s="17"/>
      <c r="F3" s="17"/>
      <c r="G3" s="17"/>
      <c r="H3" s="18"/>
    </row>
    <row r="4" spans="2:8" ht="24.95" customHeight="1">
      <c r="B4" s="18"/>
      <c r="C4" s="19" t="s">
        <v>248</v>
      </c>
      <c r="H4" s="18"/>
    </row>
    <row r="5" spans="2:8" ht="12" customHeight="1">
      <c r="B5" s="18"/>
      <c r="C5" s="22" t="s">
        <v>12</v>
      </c>
      <c r="D5" s="223" t="s">
        <v>13</v>
      </c>
      <c r="E5" s="219"/>
      <c r="F5" s="219"/>
      <c r="H5" s="18"/>
    </row>
    <row r="6" spans="2:8" ht="36.950000000000003" customHeight="1">
      <c r="B6" s="18"/>
      <c r="C6" s="24" t="s">
        <v>15</v>
      </c>
      <c r="D6" s="220" t="s">
        <v>16</v>
      </c>
      <c r="E6" s="219"/>
      <c r="F6" s="219"/>
      <c r="H6" s="18"/>
    </row>
    <row r="7" spans="2:8" ht="16.5" customHeight="1">
      <c r="B7" s="18"/>
      <c r="C7" s="25" t="s">
        <v>21</v>
      </c>
      <c r="D7" s="53">
        <f>'Rekapitulácia stavby'!AN8</f>
        <v>0</v>
      </c>
      <c r="H7" s="18"/>
    </row>
    <row r="8" spans="2:8" s="1" customFormat="1" ht="10.9" customHeight="1">
      <c r="B8" s="30"/>
      <c r="H8" s="30"/>
    </row>
    <row r="9" spans="2:8" s="10" customFormat="1" ht="29.25" customHeight="1">
      <c r="B9" s="128"/>
      <c r="C9" s="129" t="s">
        <v>56</v>
      </c>
      <c r="D9" s="130" t="s">
        <v>57</v>
      </c>
      <c r="E9" s="130" t="s">
        <v>118</v>
      </c>
      <c r="F9" s="131" t="s">
        <v>249</v>
      </c>
      <c r="H9" s="128"/>
    </row>
    <row r="10" spans="2:8" s="1" customFormat="1" ht="26.45" customHeight="1">
      <c r="B10" s="30"/>
      <c r="C10" s="200" t="s">
        <v>80</v>
      </c>
      <c r="D10" s="200" t="s">
        <v>81</v>
      </c>
      <c r="H10" s="30"/>
    </row>
    <row r="11" spans="2:8" s="1" customFormat="1" ht="16.899999999999999" customHeight="1">
      <c r="B11" s="30"/>
      <c r="C11" s="201" t="s">
        <v>85</v>
      </c>
      <c r="D11" s="202" t="s">
        <v>1</v>
      </c>
      <c r="E11" s="203" t="s">
        <v>1</v>
      </c>
      <c r="F11" s="204">
        <v>35</v>
      </c>
      <c r="H11" s="30"/>
    </row>
    <row r="12" spans="2:8" s="1" customFormat="1" ht="16.899999999999999" customHeight="1">
      <c r="B12" s="30"/>
      <c r="C12" s="205" t="s">
        <v>1</v>
      </c>
      <c r="D12" s="205" t="s">
        <v>230</v>
      </c>
      <c r="E12" s="15" t="s">
        <v>1</v>
      </c>
      <c r="F12" s="206">
        <v>13</v>
      </c>
      <c r="H12" s="30"/>
    </row>
    <row r="13" spans="2:8" s="1" customFormat="1" ht="16.899999999999999" customHeight="1">
      <c r="B13" s="30"/>
      <c r="C13" s="205" t="s">
        <v>1</v>
      </c>
      <c r="D13" s="205" t="s">
        <v>231</v>
      </c>
      <c r="E13" s="15" t="s">
        <v>1</v>
      </c>
      <c r="F13" s="206">
        <v>22</v>
      </c>
      <c r="H13" s="30"/>
    </row>
    <row r="14" spans="2:8" s="1" customFormat="1" ht="16.899999999999999" customHeight="1">
      <c r="B14" s="30"/>
      <c r="C14" s="205" t="s">
        <v>85</v>
      </c>
      <c r="D14" s="205" t="s">
        <v>146</v>
      </c>
      <c r="E14" s="15" t="s">
        <v>1</v>
      </c>
      <c r="F14" s="206">
        <v>35</v>
      </c>
      <c r="H14" s="30"/>
    </row>
    <row r="15" spans="2:8" s="1" customFormat="1" ht="16.899999999999999" customHeight="1">
      <c r="B15" s="30"/>
      <c r="C15" s="207" t="s">
        <v>250</v>
      </c>
      <c r="H15" s="30"/>
    </row>
    <row r="16" spans="2:8" s="1" customFormat="1" ht="16.899999999999999" customHeight="1">
      <c r="B16" s="30"/>
      <c r="C16" s="205" t="s">
        <v>227</v>
      </c>
      <c r="D16" s="205" t="s">
        <v>228</v>
      </c>
      <c r="E16" s="15" t="s">
        <v>136</v>
      </c>
      <c r="F16" s="206">
        <v>35</v>
      </c>
      <c r="H16" s="30"/>
    </row>
    <row r="17" spans="2:8" s="1" customFormat="1" ht="16.899999999999999" customHeight="1">
      <c r="B17" s="30"/>
      <c r="C17" s="205" t="s">
        <v>134</v>
      </c>
      <c r="D17" s="205" t="s">
        <v>135</v>
      </c>
      <c r="E17" s="15" t="s">
        <v>136</v>
      </c>
      <c r="F17" s="206">
        <v>35</v>
      </c>
      <c r="H17" s="30"/>
    </row>
    <row r="18" spans="2:8" s="1" customFormat="1" ht="16.899999999999999" customHeight="1">
      <c r="B18" s="30"/>
      <c r="C18" s="205" t="s">
        <v>194</v>
      </c>
      <c r="D18" s="205" t="s">
        <v>195</v>
      </c>
      <c r="E18" s="15" t="s">
        <v>136</v>
      </c>
      <c r="F18" s="206">
        <v>35</v>
      </c>
      <c r="H18" s="30"/>
    </row>
    <row r="19" spans="2:8" s="1" customFormat="1" ht="16.899999999999999" customHeight="1">
      <c r="B19" s="30"/>
      <c r="C19" s="205" t="s">
        <v>199</v>
      </c>
      <c r="D19" s="205" t="s">
        <v>200</v>
      </c>
      <c r="E19" s="15" t="s">
        <v>136</v>
      </c>
      <c r="F19" s="206">
        <v>35</v>
      </c>
      <c r="H19" s="30"/>
    </row>
    <row r="20" spans="2:8" s="1" customFormat="1" ht="16.899999999999999" customHeight="1">
      <c r="B20" s="30"/>
      <c r="C20" s="205" t="s">
        <v>203</v>
      </c>
      <c r="D20" s="205" t="s">
        <v>204</v>
      </c>
      <c r="E20" s="15" t="s">
        <v>136</v>
      </c>
      <c r="F20" s="206">
        <v>35</v>
      </c>
      <c r="H20" s="30"/>
    </row>
    <row r="21" spans="2:8" s="1" customFormat="1" ht="16.899999999999999" customHeight="1">
      <c r="B21" s="30"/>
      <c r="C21" s="205" t="s">
        <v>206</v>
      </c>
      <c r="D21" s="205" t="s">
        <v>207</v>
      </c>
      <c r="E21" s="15" t="s">
        <v>136</v>
      </c>
      <c r="F21" s="206">
        <v>35</v>
      </c>
      <c r="H21" s="30"/>
    </row>
    <row r="22" spans="2:8" s="1" customFormat="1" ht="22.5">
      <c r="B22" s="30"/>
      <c r="C22" s="205" t="s">
        <v>210</v>
      </c>
      <c r="D22" s="205" t="s">
        <v>211</v>
      </c>
      <c r="E22" s="15" t="s">
        <v>136</v>
      </c>
      <c r="F22" s="206">
        <v>35</v>
      </c>
      <c r="H22" s="30"/>
    </row>
    <row r="23" spans="2:8" s="1" customFormat="1" ht="16.899999999999999" customHeight="1">
      <c r="B23" s="30"/>
      <c r="C23" s="205" t="s">
        <v>142</v>
      </c>
      <c r="D23" s="205" t="s">
        <v>143</v>
      </c>
      <c r="E23" s="15" t="s">
        <v>136</v>
      </c>
      <c r="F23" s="206">
        <v>55</v>
      </c>
      <c r="H23" s="30"/>
    </row>
    <row r="24" spans="2:8" s="1" customFormat="1" ht="16.899999999999999" customHeight="1">
      <c r="B24" s="30"/>
      <c r="C24" s="205" t="s">
        <v>148</v>
      </c>
      <c r="D24" s="205" t="s">
        <v>149</v>
      </c>
      <c r="E24" s="15" t="s">
        <v>136</v>
      </c>
      <c r="F24" s="206">
        <v>35</v>
      </c>
      <c r="H24" s="30"/>
    </row>
    <row r="25" spans="2:8" s="1" customFormat="1" ht="7.35" customHeight="1">
      <c r="B25" s="45"/>
      <c r="C25" s="46"/>
      <c r="D25" s="46"/>
      <c r="E25" s="46"/>
      <c r="F25" s="46"/>
      <c r="G25" s="46"/>
      <c r="H25" s="30"/>
    </row>
    <row r="26" spans="2:8" s="1" customFormat="1"/>
  </sheetData>
  <sheetProtection algorithmName="SHA-512" hashValue="QvVfhVDwx1FJBZ4bYT7/cSy1qYrl7bCPfd9uuYqc+Ea5GzGjln7x9gl3ADvKgNM7rvHDF4s/JH4rzX6GESAtEg==" saltValue="HoPqHf6nRI12vyQ1a28s0a2U3rqlTk+4KpRBNvaQWD+cwfdjjW7xD5RizSnZzC6U6UlYTdEgbn1Dc6fSgXgfCw==" spinCount="100000" sheet="1" objects="1" scenarios="1" formatColumns="0" formatRows="0"/>
  <mergeCells count="2">
    <mergeCell ref="D5:F5"/>
    <mergeCell ref="D6:F6"/>
  </mergeCells>
  <pageMargins left="0.7" right="0.7" top="0.75" bottom="0.75" header="0.3" footer="0.3"/>
  <pageSetup paperSize="9" fitToHeight="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02_UDE - Ústredné dielne ...</vt:lpstr>
      <vt:lpstr>Zoznam figúr</vt:lpstr>
      <vt:lpstr>'02_UDE - Ústredné dielne ...'!Názvy_tlače</vt:lpstr>
      <vt:lpstr>'Rekapitulácia stavby'!Názvy_tlače</vt:lpstr>
      <vt:lpstr>'Zoznam figúr'!Názvy_tlače</vt:lpstr>
      <vt:lpstr>'02_UDE - Ústredné dielne ...'!Oblasť_tlače</vt:lpstr>
      <vt:lpstr>'Rekapitulácia stavby'!Oblasť_tlače</vt:lpstr>
      <vt:lpstr>'Zoznam figúr'!Oblasť_tlače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DESKTOP-9G0H08V\HP</dc:creator>
  <cp:lastModifiedBy>Cencerová Lucia</cp:lastModifiedBy>
  <dcterms:created xsi:type="dcterms:W3CDTF">2025-03-20T13:20:58Z</dcterms:created>
  <dcterms:modified xsi:type="dcterms:W3CDTF">2025-03-31T05:48:07Z</dcterms:modified>
</cp:coreProperties>
</file>